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turradet-my.sharepoint.com/personal/matilda_ekstrom_kulturradet_se/Documents/Dokument/SLE/Fördelningar-excel/Translation grant andra fördelningen 2023/"/>
    </mc:Choice>
  </mc:AlternateContent>
  <xr:revisionPtr revIDLastSave="27" documentId="13_ncr:1_{1F55E9B9-90D9-4743-BCCB-7156BF5A0899}" xr6:coauthVersionLast="47" xr6:coauthVersionMax="47" xr10:uidLastSave="{CCA572F2-5ECA-46B5-873E-A2C521655D46}"/>
  <bookViews>
    <workbookView xWindow="-98" yWindow="-98" windowWidth="20715" windowHeight="13276" xr2:uid="{00000000-000D-0000-FFFF-FFFF00000000}"/>
  </bookViews>
  <sheets>
    <sheet name="W3D3_export (22)" sheetId="1" r:id="rId1"/>
  </sheets>
  <definedNames>
    <definedName name="_xlnm.Print_Titles" localSheetId="0">'W3D3_export (22)'!$4:$4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2" i="1" l="1"/>
  <c r="R110" i="1"/>
  <c r="O110" i="1"/>
  <c r="N110" i="1"/>
  <c r="M110" i="1"/>
  <c r="L110" i="1"/>
  <c r="K110" i="1"/>
  <c r="J110" i="1"/>
  <c r="I110" i="1"/>
  <c r="H110" i="1"/>
  <c r="G110" i="1"/>
  <c r="A110" i="1"/>
  <c r="S109" i="1"/>
  <c r="R109" i="1"/>
  <c r="O109" i="1"/>
  <c r="N109" i="1"/>
  <c r="M109" i="1"/>
  <c r="L109" i="1"/>
  <c r="K109" i="1"/>
  <c r="J109" i="1"/>
  <c r="I109" i="1"/>
  <c r="H109" i="1"/>
  <c r="G109" i="1"/>
  <c r="F109" i="1"/>
  <c r="A109" i="1"/>
  <c r="S108" i="1"/>
  <c r="Q108" i="1"/>
  <c r="R108" i="1" s="1"/>
  <c r="O108" i="1"/>
  <c r="N108" i="1"/>
  <c r="L108" i="1"/>
  <c r="K108" i="1"/>
  <c r="J108" i="1"/>
  <c r="I108" i="1"/>
  <c r="H108" i="1"/>
  <c r="G108" i="1"/>
  <c r="F108" i="1"/>
  <c r="A108" i="1"/>
  <c r="S107" i="1"/>
  <c r="R107" i="1"/>
  <c r="O107" i="1"/>
  <c r="N107" i="1"/>
  <c r="M107" i="1"/>
  <c r="L107" i="1"/>
  <c r="K107" i="1"/>
  <c r="J107" i="1"/>
  <c r="I107" i="1"/>
  <c r="H107" i="1"/>
  <c r="G107" i="1"/>
  <c r="F107" i="1"/>
  <c r="A107" i="1"/>
  <c r="S106" i="1"/>
  <c r="R106" i="1"/>
  <c r="O106" i="1"/>
  <c r="N106" i="1"/>
  <c r="M106" i="1"/>
  <c r="L106" i="1"/>
  <c r="K106" i="1"/>
  <c r="I106" i="1"/>
  <c r="H106" i="1"/>
  <c r="G106" i="1"/>
  <c r="F106" i="1"/>
  <c r="A106" i="1"/>
  <c r="Q112" i="1" l="1"/>
  <c r="R112" i="1" s="1"/>
  <c r="Q57" i="1" l="1"/>
  <c r="Q97" i="1" l="1"/>
  <c r="R38" i="1"/>
  <c r="R37" i="1"/>
  <c r="Q37" i="1"/>
  <c r="K37" i="1"/>
  <c r="J37" i="1"/>
  <c r="I37" i="1"/>
  <c r="H37" i="1"/>
  <c r="G37" i="1"/>
  <c r="F37" i="1"/>
  <c r="A37" i="1"/>
  <c r="Q38" i="1"/>
  <c r="M38" i="1"/>
  <c r="L38" i="1"/>
  <c r="K38" i="1"/>
  <c r="J38" i="1"/>
  <c r="I38" i="1"/>
  <c r="H38" i="1"/>
  <c r="G38" i="1"/>
  <c r="F38" i="1"/>
  <c r="A38" i="1"/>
  <c r="Q72" i="1"/>
  <c r="Q10" i="1"/>
  <c r="Q82" i="1"/>
  <c r="Q41" i="1"/>
  <c r="Q23" i="1"/>
  <c r="Q76" i="1"/>
  <c r="O98" i="1" l="1"/>
  <c r="P98" i="1"/>
  <c r="Q75" i="1"/>
  <c r="Q69" i="1"/>
  <c r="Q79" i="1" l="1"/>
  <c r="Q66" i="1"/>
  <c r="Q74" i="1"/>
  <c r="Q86" i="1"/>
  <c r="Q32" i="1"/>
  <c r="Q93" i="1"/>
  <c r="Q39" i="1"/>
  <c r="Q81" i="1"/>
  <c r="Q34" i="1"/>
  <c r="Q84" i="1"/>
  <c r="Q7" i="1"/>
  <c r="Q14" i="1"/>
  <c r="Q35" i="1"/>
  <c r="Q19" i="1"/>
  <c r="Q29" i="1"/>
  <c r="Q33" i="1"/>
  <c r="Q5" i="1"/>
  <c r="Q6" i="1"/>
  <c r="Q47" i="1"/>
  <c r="Q15" i="1"/>
  <c r="Q12" i="1"/>
  <c r="Q11" i="1"/>
  <c r="Q49" i="1"/>
  <c r="Q65" i="1"/>
  <c r="Q16" i="1"/>
  <c r="Q25" i="1"/>
  <c r="Q60" i="1"/>
  <c r="Q62" i="1"/>
  <c r="Q36" i="1"/>
  <c r="Q8" i="1"/>
  <c r="Q56" i="1"/>
  <c r="Q43" i="1"/>
  <c r="Q91" i="1"/>
  <c r="Q46" i="1"/>
  <c r="Q54" i="1"/>
  <c r="Q30" i="1"/>
  <c r="Q95" i="1"/>
  <c r="Q96" i="1"/>
  <c r="Q89" i="1"/>
  <c r="Q18" i="1"/>
  <c r="Q44" i="1"/>
  <c r="Q45" i="1"/>
  <c r="Q68" i="1"/>
  <c r="Q92" i="1"/>
  <c r="Q48" i="1"/>
  <c r="Q70" i="1"/>
  <c r="Q59" i="1"/>
  <c r="Q73" i="1"/>
  <c r="Q90" i="1"/>
  <c r="Q22" i="1"/>
  <c r="Q63" i="1"/>
  <c r="Q42" i="1"/>
  <c r="Q67" i="1"/>
  <c r="Q20" i="1"/>
  <c r="Q21" i="1"/>
  <c r="Q55" i="1"/>
  <c r="Q13" i="1"/>
  <c r="Q61" i="1"/>
  <c r="Q77" i="1"/>
  <c r="Q50" i="1"/>
  <c r="Q58" i="1"/>
  <c r="Q87" i="1"/>
  <c r="Q28" i="1"/>
  <c r="Q52" i="1"/>
  <c r="Q51" i="1"/>
  <c r="Q27" i="1"/>
  <c r="Q71" i="1"/>
  <c r="Q88" i="1"/>
  <c r="Q94" i="1"/>
  <c r="Q64" i="1"/>
  <c r="Q83" i="1"/>
  <c r="Q24" i="1"/>
  <c r="Q53" i="1"/>
  <c r="Q9" i="1"/>
  <c r="Q26" i="1"/>
  <c r="Q78" i="1"/>
  <c r="Q17" i="1"/>
  <c r="Q85" i="1"/>
  <c r="Q40" i="1"/>
  <c r="Q31" i="1"/>
  <c r="Q80" i="1"/>
  <c r="Q98" i="1" l="1"/>
</calcChain>
</file>

<file path=xl/sharedStrings.xml><?xml version="1.0" encoding="utf-8"?>
<sst xmlns="http://schemas.openxmlformats.org/spreadsheetml/2006/main" count="1191" uniqueCount="721">
  <si>
    <t>Maria</t>
  </si>
  <si>
    <t>Nilsson</t>
  </si>
  <si>
    <t>Anderblad</t>
  </si>
  <si>
    <t>Filippa</t>
  </si>
  <si>
    <t>Per</t>
  </si>
  <si>
    <t>Gustavsson</t>
  </si>
  <si>
    <t>Elfgren</t>
  </si>
  <si>
    <t>Emil</t>
  </si>
  <si>
    <t>Agnes</t>
  </si>
  <si>
    <t>Adbåge</t>
  </si>
  <si>
    <t>Lisen</t>
  </si>
  <si>
    <t>Strindberg</t>
  </si>
  <si>
    <t>Persson</t>
  </si>
  <si>
    <t>Bergman</t>
  </si>
  <si>
    <t>Emma</t>
  </si>
  <si>
    <t>Lindgren</t>
  </si>
  <si>
    <t>Marit</t>
  </si>
  <si>
    <t>Stalfelt</t>
  </si>
  <si>
    <t>Pernilla</t>
  </si>
  <si>
    <t>Virke</t>
  </si>
  <si>
    <t>Lind</t>
  </si>
  <si>
    <t>Johansson</t>
  </si>
  <si>
    <t>Jens</t>
  </si>
  <si>
    <t>Stark</t>
  </si>
  <si>
    <t>Sparring</t>
  </si>
  <si>
    <t>Francesco</t>
  </si>
  <si>
    <t>Ingrid</t>
  </si>
  <si>
    <t>NILSSON</t>
  </si>
  <si>
    <t>LOTTA</t>
  </si>
  <si>
    <t>Charlotte</t>
  </si>
  <si>
    <t>Ramel</t>
  </si>
  <si>
    <t>Eva</t>
  </si>
  <si>
    <t>Gitte</t>
  </si>
  <si>
    <t>Ilon</t>
  </si>
  <si>
    <t>Tjäder</t>
  </si>
  <si>
    <t>Maja</t>
  </si>
  <si>
    <t>Joanna</t>
  </si>
  <si>
    <t>Klintberg</t>
  </si>
  <si>
    <t>David</t>
  </si>
  <si>
    <t>Lykke</t>
  </si>
  <si>
    <t>Stridsberg</t>
  </si>
  <si>
    <t>Beatrice</t>
  </si>
  <si>
    <t>Widlund</t>
  </si>
  <si>
    <t>GUSTAFSSON</t>
  </si>
  <si>
    <t>Lunabba</t>
  </si>
  <si>
    <t>Florin</t>
  </si>
  <si>
    <t>Bohman</t>
  </si>
  <si>
    <t>Labba</t>
  </si>
  <si>
    <t>Jordahl</t>
  </si>
  <si>
    <t>Nordqvist</t>
  </si>
  <si>
    <t>Göranson</t>
  </si>
  <si>
    <t>Ouzounidiz</t>
  </si>
  <si>
    <t>Östergren</t>
  </si>
  <si>
    <t>Wegelius</t>
  </si>
  <si>
    <t>Maxén</t>
  </si>
  <si>
    <t>Englund</t>
  </si>
  <si>
    <t>Rundberg</t>
  </si>
  <si>
    <t>Engdahl</t>
  </si>
  <si>
    <t>Frostenson</t>
  </si>
  <si>
    <t>Wolff</t>
  </si>
  <si>
    <t>CARLBERG</t>
  </si>
  <si>
    <t>Fioretos</t>
  </si>
  <si>
    <t>Harnesk</t>
  </si>
  <si>
    <t>Genberg</t>
  </si>
  <si>
    <t>AdBåge</t>
  </si>
  <si>
    <t>Törnqvist</t>
  </si>
  <si>
    <t>Drewsen</t>
  </si>
  <si>
    <t>Anyuru</t>
  </si>
  <si>
    <t>Niemi</t>
  </si>
  <si>
    <t>Vaicenaviciené</t>
  </si>
  <si>
    <t>Svensson</t>
  </si>
  <si>
    <t>Wähä</t>
  </si>
  <si>
    <t>Ahlbom</t>
  </si>
  <si>
    <t>Tunström</t>
  </si>
  <si>
    <t>Lindenbaum</t>
  </si>
  <si>
    <t>Segala</t>
  </si>
  <si>
    <t>Kiros</t>
  </si>
  <si>
    <t>Jonsson</t>
  </si>
  <si>
    <t>Cullhed</t>
  </si>
  <si>
    <t>GEFFENBLAD</t>
  </si>
  <si>
    <t>Kapla</t>
  </si>
  <si>
    <t>Romanova</t>
  </si>
  <si>
    <t>Ehn</t>
  </si>
  <si>
    <t>Eriksson</t>
  </si>
  <si>
    <t>Spee</t>
  </si>
  <si>
    <t>Wikland</t>
  </si>
  <si>
    <t>Herngren</t>
  </si>
  <si>
    <t>Knochenhauer</t>
  </si>
  <si>
    <t>GORDAN</t>
  </si>
  <si>
    <t>Nordström</t>
  </si>
  <si>
    <t>Hellgren</t>
  </si>
  <si>
    <t>Sjöberg</t>
  </si>
  <si>
    <t>Henson</t>
  </si>
  <si>
    <t>Holm</t>
  </si>
  <si>
    <t>Wallén</t>
  </si>
  <si>
    <t>Karam</t>
  </si>
  <si>
    <t>Liljestrand</t>
  </si>
  <si>
    <t>Schulman</t>
  </si>
  <si>
    <t>Ericson</t>
  </si>
  <si>
    <t>Axelsson</t>
  </si>
  <si>
    <t>Laestadius</t>
  </si>
  <si>
    <t>Alemagna</t>
  </si>
  <si>
    <t>Johan</t>
  </si>
  <si>
    <t>DANIEL</t>
  </si>
  <si>
    <t>Nicolas</t>
  </si>
  <si>
    <t>Magnus</t>
  </si>
  <si>
    <t>Therese</t>
  </si>
  <si>
    <t>Katarina</t>
  </si>
  <si>
    <t>Elin</t>
  </si>
  <si>
    <t>Anneli</t>
  </si>
  <si>
    <t>Ulf</t>
  </si>
  <si>
    <t>Sven</t>
  </si>
  <si>
    <t>Fabian</t>
  </si>
  <si>
    <t>Christina</t>
  </si>
  <si>
    <t>Emelie</t>
  </si>
  <si>
    <t>Jakob</t>
  </si>
  <si>
    <t>Sara</t>
  </si>
  <si>
    <t>Peter</t>
  </si>
  <si>
    <t>Elias</t>
  </si>
  <si>
    <t>Horace</t>
  </si>
  <si>
    <t>Lina</t>
  </si>
  <si>
    <t>August</t>
  </si>
  <si>
    <t>INGRID</t>
  </si>
  <si>
    <t>Aris</t>
  </si>
  <si>
    <t>Tina</t>
  </si>
  <si>
    <t>Ia</t>
  </si>
  <si>
    <t>Malin</t>
  </si>
  <si>
    <t>Anton</t>
  </si>
  <si>
    <t>Astrid</t>
  </si>
  <si>
    <t>Annelie</t>
  </si>
  <si>
    <t>Johannes</t>
  </si>
  <si>
    <t>Mikael</t>
  </si>
  <si>
    <t>Åsa</t>
  </si>
  <si>
    <t>Monika</t>
  </si>
  <si>
    <t>Patrik</t>
  </si>
  <si>
    <t>Ingmar</t>
  </si>
  <si>
    <t>Nina</t>
  </si>
  <si>
    <t>George</t>
  </si>
  <si>
    <t>Göran</t>
  </si>
  <si>
    <t>Pija</t>
  </si>
  <si>
    <t>Anders</t>
  </si>
  <si>
    <t>Niklas</t>
  </si>
  <si>
    <t>Judith</t>
  </si>
  <si>
    <t>Amanda</t>
  </si>
  <si>
    <t>FRIDA</t>
  </si>
  <si>
    <t>Klara</t>
  </si>
  <si>
    <t>Moa</t>
  </si>
  <si>
    <t>Barbro</t>
  </si>
  <si>
    <t>Jonas</t>
  </si>
  <si>
    <t>SARA</t>
  </si>
  <si>
    <t>Jockum</t>
  </si>
  <si>
    <t>Fredrik</t>
  </si>
  <si>
    <t>Stina</t>
  </si>
  <si>
    <t>Johanne</t>
  </si>
  <si>
    <t>Marcus</t>
  </si>
  <si>
    <t>Balsam</t>
  </si>
  <si>
    <t>Alex</t>
  </si>
  <si>
    <t>Hanna</t>
  </si>
  <si>
    <t>Linnea</t>
  </si>
  <si>
    <t>Ann-Helén</t>
  </si>
  <si>
    <t>Nilsson Thore</t>
  </si>
  <si>
    <t>Elin Anna</t>
  </si>
  <si>
    <t>KUR 2023/821</t>
  </si>
  <si>
    <t>KUR 2023/823</t>
  </si>
  <si>
    <t>KUR 2023/840</t>
  </si>
  <si>
    <t>KUR 2023/908</t>
  </si>
  <si>
    <t>KUR 2023/944</t>
  </si>
  <si>
    <t>KUR 2023/1096</t>
  </si>
  <si>
    <t>KUR 2023/1319</t>
  </si>
  <si>
    <t>KUR 2023/1481</t>
  </si>
  <si>
    <t>KUR 2023/1871</t>
  </si>
  <si>
    <t>KUR 2023/2017</t>
  </si>
  <si>
    <t>KUR 2023/2374</t>
  </si>
  <si>
    <t>KUR 2023/2565</t>
  </si>
  <si>
    <t>KUR 2023/3108</t>
  </si>
  <si>
    <t>KUR 2023/3449</t>
  </si>
  <si>
    <t>KUR 2023/3519</t>
  </si>
  <si>
    <t>KUR 2023/3663</t>
  </si>
  <si>
    <t>KUR 2023/3989</t>
  </si>
  <si>
    <t>KUR 2023/4030</t>
  </si>
  <si>
    <t>KUR 2023/4054</t>
  </si>
  <si>
    <t>KUR 2023/4056</t>
  </si>
  <si>
    <t>KUR 2023/4065</t>
  </si>
  <si>
    <t>KUR 2023/4072</t>
  </si>
  <si>
    <t>KUR 2023/4150</t>
  </si>
  <si>
    <t>KUR 2023/4254</t>
  </si>
  <si>
    <t>KUR 2023/4272</t>
  </si>
  <si>
    <t>KUR 2023/4327</t>
  </si>
  <si>
    <t>KUR 2023/4337</t>
  </si>
  <si>
    <t>KUR 2023/4382</t>
  </si>
  <si>
    <t>KUR 2023/4456</t>
  </si>
  <si>
    <t>KUR 2023/4485</t>
  </si>
  <si>
    <t>KUR 2023/4489</t>
  </si>
  <si>
    <t>KUR 2023/4496</t>
  </si>
  <si>
    <t>KUR 2023/4503</t>
  </si>
  <si>
    <t>KUR 2023/4528</t>
  </si>
  <si>
    <t>KUR 2023/4538</t>
  </si>
  <si>
    <t>KUR 2023/4602</t>
  </si>
  <si>
    <t>KUR 2023/4646</t>
  </si>
  <si>
    <t>KUR 2023/4655</t>
  </si>
  <si>
    <t>KUR 2023/4701</t>
  </si>
  <si>
    <t>KUR 2023/4706</t>
  </si>
  <si>
    <t>KUR 2023/4718</t>
  </si>
  <si>
    <t>KUR 2023/4720</t>
  </si>
  <si>
    <t>KUR 2023/4767</t>
  </si>
  <si>
    <t>KUR 2023/4796</t>
  </si>
  <si>
    <t>KUR 2023/4813</t>
  </si>
  <si>
    <t>KUR 2023/4829</t>
  </si>
  <si>
    <t>KUR 2023/4857</t>
  </si>
  <si>
    <t>KUR 2023/4858</t>
  </si>
  <si>
    <t>KUR 2023/4859</t>
  </si>
  <si>
    <t>KUR 2023/4860</t>
  </si>
  <si>
    <t>KUR 2023/4861</t>
  </si>
  <si>
    <t>KUR 2023/4863</t>
  </si>
  <si>
    <t>KUR 2023/4864</t>
  </si>
  <si>
    <t>KUR 2023/4865</t>
  </si>
  <si>
    <t>KUR 2023/4877</t>
  </si>
  <si>
    <t>KUR 2023/4879</t>
  </si>
  <si>
    <t>KUR 2023/4880</t>
  </si>
  <si>
    <t>KUR 2023/4884</t>
  </si>
  <si>
    <t>KUR 2023/4897</t>
  </si>
  <si>
    <t>KUR 2023/4900</t>
  </si>
  <si>
    <t>KUR 2023/4906</t>
  </si>
  <si>
    <t>KUR 2023/4907</t>
  </si>
  <si>
    <t>KUR 2023/4909</t>
  </si>
  <si>
    <t>KUR 2023/4912</t>
  </si>
  <si>
    <t>KUR 2023/4913</t>
  </si>
  <si>
    <t>KUR 2023/4915</t>
  </si>
  <si>
    <t>KUR 2023/4916</t>
  </si>
  <si>
    <t>KUR 2023/4917</t>
  </si>
  <si>
    <t>KUR 2023/4919</t>
  </si>
  <si>
    <t>KUR 2023/4924</t>
  </si>
  <si>
    <t>KUR 2023/4935</t>
  </si>
  <si>
    <t>KUR 2023/4941</t>
  </si>
  <si>
    <t>KUR 2023/4950</t>
  </si>
  <si>
    <t>KUR 2023/4955</t>
  </si>
  <si>
    <t>KUR 2023/4956</t>
  </si>
  <si>
    <t>KUR 2023/4960</t>
  </si>
  <si>
    <t>KUR 2023/4961</t>
  </si>
  <si>
    <t>KUR 2023/4963</t>
  </si>
  <si>
    <t>KUR 2023/4964</t>
  </si>
  <si>
    <t>KUR 2023/4965</t>
  </si>
  <si>
    <t>KUR 2023/4966</t>
  </si>
  <si>
    <t>KUR 2023/4967</t>
  </si>
  <si>
    <t>KUR 2023/4968</t>
  </si>
  <si>
    <t>KUR 2023/4969</t>
  </si>
  <si>
    <t>KUR 2023/4977</t>
  </si>
  <si>
    <t>KUR 2023/4980</t>
  </si>
  <si>
    <t>KUR 2023/4982</t>
  </si>
  <si>
    <t>KUR 2023/4984</t>
  </si>
  <si>
    <t>KUR 2023/4987</t>
  </si>
  <si>
    <t>Sara B.</t>
  </si>
  <si>
    <t>Persson Giolito</t>
  </si>
  <si>
    <t>Natt och Dag</t>
  </si>
  <si>
    <t>Vang Nyman</t>
  </si>
  <si>
    <t>Children</t>
  </si>
  <si>
    <t>Adults</t>
  </si>
  <si>
    <t>Young adults</t>
  </si>
  <si>
    <t>picturebook</t>
  </si>
  <si>
    <t>Somali</t>
  </si>
  <si>
    <t>fiction</t>
  </si>
  <si>
    <t>German</t>
  </si>
  <si>
    <t>Germany</t>
  </si>
  <si>
    <t>France</t>
  </si>
  <si>
    <t>English</t>
  </si>
  <si>
    <t>Scotland</t>
  </si>
  <si>
    <t>French</t>
  </si>
  <si>
    <t>nonfiction</t>
  </si>
  <si>
    <t>Polish</t>
  </si>
  <si>
    <t>young adult literature</t>
  </si>
  <si>
    <t>Azerbaijani</t>
  </si>
  <si>
    <t>Arabic</t>
  </si>
  <si>
    <t>Georgian</t>
  </si>
  <si>
    <t>Georgia</t>
  </si>
  <si>
    <t>comics graphic novel</t>
  </si>
  <si>
    <t>Spanish</t>
  </si>
  <si>
    <t>Spain</t>
  </si>
  <si>
    <t>play published</t>
  </si>
  <si>
    <t>Serbian</t>
  </si>
  <si>
    <t>Serbia</t>
  </si>
  <si>
    <t>Bosnian</t>
  </si>
  <si>
    <t>Bosnia and Herzegovina</t>
  </si>
  <si>
    <t>childrens fiction</t>
  </si>
  <si>
    <t>Macedonian</t>
  </si>
  <si>
    <t>Macedonia</t>
  </si>
  <si>
    <t>Farsi</t>
  </si>
  <si>
    <t>Dari</t>
  </si>
  <si>
    <t>Czech</t>
  </si>
  <si>
    <t>Czech Republic</t>
  </si>
  <si>
    <t>Italian</t>
  </si>
  <si>
    <t>Italy</t>
  </si>
  <si>
    <t>poetry</t>
  </si>
  <si>
    <t>Azerbaijan</t>
  </si>
  <si>
    <t>Simplified Character of Chinese</t>
  </si>
  <si>
    <t>China</t>
  </si>
  <si>
    <t>Lithuanian</t>
  </si>
  <si>
    <t>Lithuania</t>
  </si>
  <si>
    <t>Hungarian</t>
  </si>
  <si>
    <t>Hungary</t>
  </si>
  <si>
    <t>Albanian</t>
  </si>
  <si>
    <t>USA</t>
  </si>
  <si>
    <t>Chile</t>
  </si>
  <si>
    <t>Korean</t>
  </si>
  <si>
    <t>Amharic</t>
  </si>
  <si>
    <t>Ethiopia</t>
  </si>
  <si>
    <t>Jordan</t>
  </si>
  <si>
    <t xml:space="preserve">Italian </t>
  </si>
  <si>
    <t>Dutch</t>
  </si>
  <si>
    <t>Portuguese</t>
  </si>
  <si>
    <t>Brazil</t>
  </si>
  <si>
    <t>UK</t>
  </si>
  <si>
    <t>Catalan</t>
  </si>
  <si>
    <t>Poland</t>
  </si>
  <si>
    <t>Croatian</t>
  </si>
  <si>
    <t>Belgium</t>
  </si>
  <si>
    <t>Ukrainian</t>
  </si>
  <si>
    <t>Ukraine</t>
  </si>
  <si>
    <t>United States</t>
  </si>
  <si>
    <t>Estonian</t>
  </si>
  <si>
    <t>Estonia</t>
  </si>
  <si>
    <t>The Netherlands</t>
  </si>
  <si>
    <t>South Korea</t>
  </si>
  <si>
    <t>North Macedonia</t>
  </si>
  <si>
    <t>Romanian</t>
  </si>
  <si>
    <t>Romania</t>
  </si>
  <si>
    <t>Mexico</t>
  </si>
  <si>
    <t>SLOVENIAN</t>
  </si>
  <si>
    <t xml:space="preserve">Italy </t>
  </si>
  <si>
    <t>United Kingdom</t>
  </si>
  <si>
    <t>Turkish</t>
  </si>
  <si>
    <t>Turkey</t>
  </si>
  <si>
    <t>Austria</t>
  </si>
  <si>
    <t>Slovene</t>
  </si>
  <si>
    <t>Slovenia</t>
  </si>
  <si>
    <t>SomaBooks</t>
  </si>
  <si>
    <t>Bonnier Carlsen</t>
  </si>
  <si>
    <t>Musa M. Isse</t>
  </si>
  <si>
    <t>PAYOT &amp; RIVAGES</t>
  </si>
  <si>
    <t>Rowohlt Verlag GmbH</t>
  </si>
  <si>
    <t>Stefan Pluschkat</t>
  </si>
  <si>
    <t>Natur och Kultur</t>
  </si>
  <si>
    <t>ALBERT BONNIERS FÖRLAG</t>
  </si>
  <si>
    <t>Vagabond Voices</t>
  </si>
  <si>
    <t>Harry Watson</t>
  </si>
  <si>
    <t>Bonniers</t>
  </si>
  <si>
    <t>Europa Verlage GmbH</t>
  </si>
  <si>
    <t>Ricarda Essrich</t>
  </si>
  <si>
    <t>Norstedts</t>
  </si>
  <si>
    <t>Wydawnictwo Marginesy Sp. z o.o.</t>
  </si>
  <si>
    <t xml:space="preserve">Agata Teperek </t>
  </si>
  <si>
    <t>Hoffmann und Campe Verlag GmbH</t>
  </si>
  <si>
    <t>Nina Hoyer</t>
  </si>
  <si>
    <t>Bokförlaget Dar Al Muna AB</t>
  </si>
  <si>
    <t>Albert Bonniers Förlag</t>
  </si>
  <si>
    <t>Sulakauri Publishing LTD</t>
  </si>
  <si>
    <t>Davit Gabunia</t>
  </si>
  <si>
    <t>Galimatazo Editorial</t>
  </si>
  <si>
    <t>Carmen Montes Cano</t>
  </si>
  <si>
    <t>Galago</t>
  </si>
  <si>
    <t>Udruženje Srebrno drvo</t>
  </si>
  <si>
    <t>Svetlana Tot</t>
  </si>
  <si>
    <t>Modernista</t>
  </si>
  <si>
    <t>The Hoochie Coochie</t>
  </si>
  <si>
    <t>Aude Pasquier</t>
  </si>
  <si>
    <t>Epix</t>
  </si>
  <si>
    <t>Agarthi Comics ltd</t>
  </si>
  <si>
    <t>Midhat Ajanovic</t>
  </si>
  <si>
    <t>Bata Press</t>
  </si>
  <si>
    <t>Ivica Celikovic</t>
  </si>
  <si>
    <t>Rabén &amp; Sjögren</t>
  </si>
  <si>
    <t>Geopoetika Publishing</t>
  </si>
  <si>
    <t>Spasa Ratkovic</t>
  </si>
  <si>
    <t>Natur &amp; Kultur</t>
  </si>
  <si>
    <t>Masoud Zaher</t>
  </si>
  <si>
    <t>Editions Thierry Magnier</t>
  </si>
  <si>
    <t>Marina Heide</t>
  </si>
  <si>
    <t>fandango libri srl</t>
  </si>
  <si>
    <t>Samanta Milton Knowles</t>
  </si>
  <si>
    <t>Adiuvare S.r.l.</t>
  </si>
  <si>
    <t>Enrico Tiozzo</t>
  </si>
  <si>
    <t>KLVH - Les Argonautes Éditeur France</t>
  </si>
  <si>
    <t>Anna Gibson</t>
  </si>
  <si>
    <t>Anar Rahimov</t>
  </si>
  <si>
    <t>Beijing Jie Teng Culture Media Co., Ltd.</t>
  </si>
  <si>
    <t>Yunlu Shen</t>
  </si>
  <si>
    <t>Carl Hanser Verlag GmbH &amp; Co. KG</t>
  </si>
  <si>
    <t>Paul Berf</t>
  </si>
  <si>
    <t>Aukso žuvys</t>
  </si>
  <si>
    <t>Raimonda Jonkute Sandberg</t>
  </si>
  <si>
    <t>Athenaeum Kiadó Kft.</t>
  </si>
  <si>
    <t>Péter Papolczy</t>
  </si>
  <si>
    <t>Bokfabriken</t>
  </si>
  <si>
    <t>Bokförlaget Forum</t>
  </si>
  <si>
    <t>Le bruit du monde</t>
  </si>
  <si>
    <t>Anna Postel</t>
  </si>
  <si>
    <t>Weyler förlag</t>
  </si>
  <si>
    <t>Other Press</t>
  </si>
  <si>
    <t>Rachel Willson-Broyles</t>
  </si>
  <si>
    <t>Wahlström &amp; Widstrand</t>
  </si>
  <si>
    <t>Beisler Editore srl.</t>
  </si>
  <si>
    <t>Samanta K. Milton Knowles</t>
  </si>
  <si>
    <t>Hippo Bokförlag</t>
  </si>
  <si>
    <t>Corvina Kiadó Kft.</t>
  </si>
  <si>
    <t>Niño Editor. Servicio de Asesoramiento Empr. y Edición de Libros Pablo Curti EIRL</t>
  </si>
  <si>
    <t>Eugenio López Arriazu</t>
  </si>
  <si>
    <t>nordienT</t>
  </si>
  <si>
    <t>Muhammad Husain Muhammadi, Zakiah Mirzaei</t>
  </si>
  <si>
    <t>green spinach publishing</t>
  </si>
  <si>
    <t>Hong jae-ung</t>
  </si>
  <si>
    <t xml:space="preserve">Hohe Publisher </t>
  </si>
  <si>
    <t>Samuel Zekarias</t>
  </si>
  <si>
    <t>Alatoran Literature Magazine</t>
  </si>
  <si>
    <t>Alfabeta</t>
  </si>
  <si>
    <t>Majdalawi Masterpieces Publishing</t>
  </si>
  <si>
    <t>Flora Majdalawi</t>
  </si>
  <si>
    <t>Iperborea</t>
  </si>
  <si>
    <t>Laura Cangemi</t>
  </si>
  <si>
    <t>Lilla Piratförlaget</t>
  </si>
  <si>
    <t>WMF Martins Fontes LTDA</t>
  </si>
  <si>
    <t>Guilherme da Silva Braga</t>
  </si>
  <si>
    <t>Bokförlaget Opal AB</t>
  </si>
  <si>
    <t>Monica Corbetta</t>
  </si>
  <si>
    <t>MacLehose Press</t>
  </si>
  <si>
    <t>Deborah Bragan-Turner</t>
  </si>
  <si>
    <t>Editorial Flâneur, S. L.</t>
  </si>
  <si>
    <t>Meritxell Salvany</t>
  </si>
  <si>
    <t>Wydawnictwo Otwarte</t>
  </si>
  <si>
    <t>Ewa Wojciechowska</t>
  </si>
  <si>
    <t>Wydawnictwo Poznanskie</t>
  </si>
  <si>
    <t>Justyna Kwiatkowska</t>
  </si>
  <si>
    <t>Verlag Freies Geistesleben &amp; Urachhaus GmbH</t>
  </si>
  <si>
    <t>Angelika Kutsch</t>
  </si>
  <si>
    <t>Berghs Förlag</t>
  </si>
  <si>
    <t>Blum izdavaštvo</t>
  </si>
  <si>
    <t>Zorica Kovacevic</t>
  </si>
  <si>
    <t>Giuseppina Barbiani</t>
  </si>
  <si>
    <t>Petrine knjige d.o.o.</t>
  </si>
  <si>
    <t>Edin Badic</t>
  </si>
  <si>
    <t>Pelckmans Uitgevers</t>
  </si>
  <si>
    <t>Sophie Kuiper</t>
  </si>
  <si>
    <t>Natur &amp; Kultur Media</t>
  </si>
  <si>
    <t>Publishing House FABULA LLC</t>
  </si>
  <si>
    <t xml:space="preserve"> Hanna Mamchur</t>
  </si>
  <si>
    <t>World Poetry Books</t>
  </si>
  <si>
    <t>Kira Josefsson</t>
  </si>
  <si>
    <t>Kookminbooks Co., Ltd.</t>
  </si>
  <si>
    <t xml:space="preserve">YU-JIN LEE </t>
  </si>
  <si>
    <t xml:space="preserve">Bokförlaget Opal </t>
  </si>
  <si>
    <t xml:space="preserve">Ploegsma </t>
  </si>
  <si>
    <t>Maydo van Marwijk Kooy</t>
  </si>
  <si>
    <t>Munhakdongne Publishing Group</t>
  </si>
  <si>
    <t>Lee, Yu-jin</t>
  </si>
  <si>
    <t>Publishing house ILIKA</t>
  </si>
  <si>
    <t>Katerina Josifoska</t>
  </si>
  <si>
    <t>VIENA SERVEIS EDITORIALS, S.L.</t>
  </si>
  <si>
    <t>Capitán Swing Libros</t>
  </si>
  <si>
    <t>Teg Publishing</t>
  </si>
  <si>
    <t>Odiseja Publisher</t>
  </si>
  <si>
    <t>Host – vydavatelství, s.r.o.</t>
  </si>
  <si>
    <t>Apa Apa Cómics</t>
  </si>
  <si>
    <t>Alba Pagán</t>
  </si>
  <si>
    <t>Kartago Förlag</t>
  </si>
  <si>
    <t>Pelckmans uitgevers</t>
  </si>
  <si>
    <t>Mijke Hadewey van Leersum</t>
  </si>
  <si>
    <t>SC Cartea Copiilor SRL</t>
  </si>
  <si>
    <t>Andreea Caleman</t>
  </si>
  <si>
    <t>Bajkologija</t>
  </si>
  <si>
    <t>Hatidža Mujkanovic</t>
  </si>
  <si>
    <t>Nora-Druk Publishers</t>
  </si>
  <si>
    <t>Ivanychuk Natalia</t>
  </si>
  <si>
    <t>SHKUPI Publishing House</t>
  </si>
  <si>
    <t>Leetra Final S.A. de C.V.</t>
  </si>
  <si>
    <t>Alejandra Ramírez Olvera</t>
  </si>
  <si>
    <t>Mladinska knjiga založba d.d.</t>
  </si>
  <si>
    <t>LUCIJA STUPICA</t>
  </si>
  <si>
    <t>Editions Cambourakis</t>
  </si>
  <si>
    <t>Libros del Asteroide</t>
  </si>
  <si>
    <t>Carolina Moreno Tena</t>
  </si>
  <si>
    <t>Marc Jiménez Buzzi</t>
  </si>
  <si>
    <t>Catherine Renaud Assailly</t>
  </si>
  <si>
    <t>Bokförlaget Opal</t>
  </si>
  <si>
    <t>Polar Egyesület</t>
  </si>
  <si>
    <t>Tünde Blomqvist</t>
  </si>
  <si>
    <t>Varrak Publishers</t>
  </si>
  <si>
    <t>Ivar Rüütli</t>
  </si>
  <si>
    <t>Wydawnictwo Marpress Sp. z o.o.</t>
  </si>
  <si>
    <t>Agata Teperek</t>
  </si>
  <si>
    <t>Orion Publishing Group Ltd</t>
  </si>
  <si>
    <t>Alice Menzies</t>
  </si>
  <si>
    <t>Timas Yayinlari</t>
  </si>
  <si>
    <t>Nuray Zeynep Tamer</t>
  </si>
  <si>
    <t xml:space="preserve">Catapult </t>
  </si>
  <si>
    <t>Luftschacht e.U.</t>
  </si>
  <si>
    <t>Andreas Donat</t>
  </si>
  <si>
    <t>Galago Förlag</t>
  </si>
  <si>
    <t>Alfred A. Knopf</t>
  </si>
  <si>
    <t>Saskia Vogel</t>
  </si>
  <si>
    <t>Catherine Renaud</t>
  </si>
  <si>
    <t>Singel Uitgeverijen</t>
  </si>
  <si>
    <t>Jasper Popma</t>
  </si>
  <si>
    <t>Beletrina-Academic Press</t>
  </si>
  <si>
    <t>Mita Gustincic Pahor</t>
  </si>
  <si>
    <t>University of Minnesota Press</t>
  </si>
  <si>
    <t>Fiona Graham</t>
  </si>
  <si>
    <t>Maike Barth, Dagmar Mißfeldt</t>
  </si>
  <si>
    <t>Romanus och Selling</t>
  </si>
  <si>
    <t>Enchanted Lion Books</t>
  </si>
  <si>
    <t>B.J. Woodstein</t>
  </si>
  <si>
    <t>Bokförlaget Mirando</t>
  </si>
  <si>
    <t>Saddexduba waxay joogaan dugsiga xannaanada</t>
  </si>
  <si>
    <t>Badri iyo gaadhiga booliska</t>
  </si>
  <si>
    <t>ODENPLAN</t>
  </si>
  <si>
    <t xml:space="preserve">Bist du traurig, wenn ich sterbe </t>
  </si>
  <si>
    <t>Circulation</t>
  </si>
  <si>
    <t>Andromeda</t>
  </si>
  <si>
    <t xml:space="preserve">Panowie nas tu przesiedlili </t>
  </si>
  <si>
    <t>Die Töchter des Bärenjägers</t>
  </si>
  <si>
    <t xml:space="preserve">Get to know Pettson and Findus </t>
  </si>
  <si>
    <t>Abracadabra - La brujita</t>
  </si>
  <si>
    <t>Odbegla životinja</t>
  </si>
  <si>
    <t>Flore et Faune</t>
  </si>
  <si>
    <t>Lazna ruza</t>
  </si>
  <si>
    <t>Snovi svirepe noci, Intimna istorija Drugog svetskog rata. Novembar 1942 prekretnica ...</t>
  </si>
  <si>
    <t>Furan</t>
  </si>
  <si>
    <t>Le Corbeau de nuit</t>
  </si>
  <si>
    <t>Norra Latin</t>
  </si>
  <si>
    <t>op. 101</t>
  </si>
  <si>
    <t>Canti e formule</t>
  </si>
  <si>
    <t>Lemprise du diable</t>
  </si>
  <si>
    <t>Nobel</t>
  </si>
  <si>
    <t>Die dünnen Götter</t>
  </si>
  <si>
    <t>Netikra rože</t>
  </si>
  <si>
    <t>Akik a hóban vetnek</t>
  </si>
  <si>
    <t>Les détails</t>
  </si>
  <si>
    <t>Deliver Me</t>
  </si>
  <si>
    <t>Per davvero, Ester?</t>
  </si>
  <si>
    <t>1942 November</t>
  </si>
  <si>
    <t>Todos a dormir</t>
  </si>
  <si>
    <t xml:space="preserve">Salar </t>
  </si>
  <si>
    <t>Past &amp; now</t>
  </si>
  <si>
    <t>Be’Enatachew eniba yitatebalu</t>
  </si>
  <si>
    <t>Al mawza Al Laouba</t>
  </si>
  <si>
    <t>Di giorno, di notte</t>
  </si>
  <si>
    <t>O que é um rio?</t>
  </si>
  <si>
    <t>Luomo con lo scandaglio</t>
  </si>
  <si>
    <t>Hunter in Huskvarna</t>
  </si>
  <si>
    <t>Laterna Magica</t>
  </si>
  <si>
    <t>Listopad 1942. Punkt zwrotny drugiej wojny swiatowej</t>
  </si>
  <si>
    <t>Babetta</t>
  </si>
  <si>
    <t>Willy Werkels Werkzeug</t>
  </si>
  <si>
    <t>Božicni oratorijum</t>
  </si>
  <si>
    <t>Zlatan e il suo super zio</t>
  </si>
  <si>
    <t>Rupa</t>
  </si>
  <si>
    <t>Amy, Aron e il genio della latta</t>
  </si>
  <si>
    <t>De familie Boef en het geheim van meneer A. Gent</t>
  </si>
  <si>
    <t>O</t>
  </si>
  <si>
    <t>DISUKO PATI</t>
  </si>
  <si>
    <t>Het kerstboomfeest van Pippi</t>
  </si>
  <si>
    <t>LESTRELLA DE LES MONES</t>
  </si>
  <si>
    <t>Osebol</t>
  </si>
  <si>
    <t>Madiken</t>
  </si>
  <si>
    <t>Moje!</t>
  </si>
  <si>
    <t>Goblin girl</t>
  </si>
  <si>
    <t>De stallenjongens</t>
  </si>
  <si>
    <t>Max dockvagn</t>
  </si>
  <si>
    <t>Max Lampa</t>
  </si>
  <si>
    <t>Al Muhakik Gharghour</t>
  </si>
  <si>
    <t>Vreau sa merg si eu la scoala</t>
  </si>
  <si>
    <t>Vulpoiul si spiridusul</t>
  </si>
  <si>
    <t>Borovi</t>
  </si>
  <si>
    <t>Shkurorëzimi</t>
  </si>
  <si>
    <t>Las casas de las letras</t>
  </si>
  <si>
    <t>NOC</t>
  </si>
  <si>
    <t>Dove stai andando?</t>
  </si>
  <si>
    <t>Ma maman est plus rapide que la tienne</t>
  </si>
  <si>
    <t>La canica azul</t>
  </si>
  <si>
    <t>El arte de coleccionar moscas</t>
  </si>
  <si>
    <t>Mira à lécole des grands</t>
  </si>
  <si>
    <t>Strega</t>
  </si>
  <si>
    <t>Pistriku lend ja põgenike evakueerimine üle Läänemere aastatel 1943-1944</t>
  </si>
  <si>
    <t>Horyzont zdarzen</t>
  </si>
  <si>
    <t>Even If Everything Ends</t>
  </si>
  <si>
    <t>Malma Istasyonu</t>
  </si>
  <si>
    <t>Antiquity</t>
  </si>
  <si>
    <t>Diana &amp; Charlie</t>
  </si>
  <si>
    <t>Ædnan</t>
  </si>
  <si>
    <t>La Blessure</t>
  </si>
  <si>
    <t>Zul je verdrietig zijn als ik sterf?</t>
  </si>
  <si>
    <t>Sin služkinje</t>
  </si>
  <si>
    <t xml:space="preserve">The Rocks Will Echo Our Sorrow: The Forced Displacement of the Northern Sámi </t>
  </si>
  <si>
    <t>Strafe  (working title)</t>
  </si>
  <si>
    <t>We Go to the Park</t>
  </si>
  <si>
    <t>Genre</t>
  </si>
  <si>
    <t>Alla tre på förskolan Ärtan</t>
  </si>
  <si>
    <t>Bojan och polisbilen</t>
  </si>
  <si>
    <t>Blir du ledsen om jag dör</t>
  </si>
  <si>
    <t>Cirkulation</t>
  </si>
  <si>
    <t>Björnjägarens döttrar</t>
  </si>
  <si>
    <t>A collection of 5 Pettson titles</t>
  </si>
  <si>
    <t>Hokus Pokus 1 - Den lilla häxan</t>
  </si>
  <si>
    <t>Flyktdjur</t>
  </si>
  <si>
    <t>Flora och Fauna</t>
  </si>
  <si>
    <t>Den falska rosen</t>
  </si>
  <si>
    <t>Knäckarbanketten</t>
  </si>
  <si>
    <t>Nattkorpen</t>
  </si>
  <si>
    <t>Sånger och formler</t>
  </si>
  <si>
    <t>Djävulsgreppet</t>
  </si>
  <si>
    <t>NOBEL: DEN GÅTFULLE  ALFRED  HANS VÄRLD  OCH HANS PRIS</t>
  </si>
  <si>
    <t>De tunna gudarna</t>
  </si>
  <si>
    <t>Folk som sår i snö</t>
  </si>
  <si>
    <t>Detaljerna</t>
  </si>
  <si>
    <t>I dina händer</t>
  </si>
  <si>
    <t>Verkligen sant Ester?</t>
  </si>
  <si>
    <t>Alla ska sova</t>
  </si>
  <si>
    <t>Prinsen av Porte de la Chapelle</t>
  </si>
  <si>
    <t>Förr och nu boken</t>
  </si>
  <si>
    <t>En busig banan</t>
  </si>
  <si>
    <t>Kom dagen, kom natten</t>
  </si>
  <si>
    <t>Vad Är En Flod?</t>
  </si>
  <si>
    <t>Den lodande människan</t>
  </si>
  <si>
    <t>Hunter i Huskvarna</t>
  </si>
  <si>
    <t>Onda nätters drömmar. November 1942 och andra världskrigets vändpunkt</t>
  </si>
  <si>
    <t>Mulle Mecks verktyg</t>
  </si>
  <si>
    <t>Juloratoriet</t>
  </si>
  <si>
    <t>Lill-Zlatan och morbror raring</t>
  </si>
  <si>
    <t>Gropen</t>
  </si>
  <si>
    <t>Amy, Aron och anden</t>
  </si>
  <si>
    <t>Familjen Knyckertz och Ismans hemlighet</t>
  </si>
  <si>
    <t>DISCO</t>
  </si>
  <si>
    <t>Pippi har julgransplundring</t>
  </si>
  <si>
    <t>Eufori</t>
  </si>
  <si>
    <t>Apstjärnan</t>
  </si>
  <si>
    <t>Madicken</t>
  </si>
  <si>
    <t>Min!</t>
  </si>
  <si>
    <t>Alltid Fucka Upp</t>
  </si>
  <si>
    <t>Hästpojkarna</t>
  </si>
  <si>
    <t>Kommissarie Gordon: Det första fallet</t>
  </si>
  <si>
    <t>Jag vill också gå i skolan</t>
  </si>
  <si>
    <t>Räven och tomten</t>
  </si>
  <si>
    <t>Skilsmässan</t>
  </si>
  <si>
    <t>Bokstavshusen</t>
  </si>
  <si>
    <t>NATTEN</t>
  </si>
  <si>
    <t>Vart ska du?</t>
  </si>
  <si>
    <t>Min mamma är snabbare än din</t>
  </si>
  <si>
    <t>Flugfällan</t>
  </si>
  <si>
    <t>Miras stora skoldag</t>
  </si>
  <si>
    <t>Falkens flykt och den stora evakueringen över Östersjön 1943-1944</t>
  </si>
  <si>
    <t>Även om allt tar slut</t>
  </si>
  <si>
    <t xml:space="preserve">Malma Station </t>
  </si>
  <si>
    <t>Antiken</t>
  </si>
  <si>
    <t>Såret</t>
  </si>
  <si>
    <t>BLIR DU LEDSEN OM JAG DÖR</t>
  </si>
  <si>
    <t xml:space="preserve">Tjänstekvinnans son </t>
  </si>
  <si>
    <t>Herrarna satte oss hit: Om tvångsförflyttningarna i Sverige</t>
  </si>
  <si>
    <t>Straff</t>
  </si>
  <si>
    <t>Vi går till parken</t>
  </si>
  <si>
    <t>Sweden</t>
  </si>
  <si>
    <t>Croatia</t>
  </si>
  <si>
    <t>Sokol Demaku</t>
  </si>
  <si>
    <t>Onda nätters drömmar, November 1942 och andra världskrigets vändpunkt i 360 korta kapitel</t>
  </si>
  <si>
    <t xml:space="preserve">Vanvere Edizioni </t>
  </si>
  <si>
    <t>Pavla Nejedlá</t>
  </si>
  <si>
    <t xml:space="preserve"> Norstedts</t>
  </si>
  <si>
    <t>Händelse-horisonten</t>
  </si>
  <si>
    <t>Kyrkdjävulen</t>
  </si>
  <si>
    <t>KUR 2023/4999</t>
  </si>
  <si>
    <t>NIRSTEDT/ LITTERATUR</t>
  </si>
  <si>
    <t>JEAN-BAPTISTE BARDIN</t>
  </si>
  <si>
    <t>De kommer att drunkna i sina mödrars tårar</t>
  </si>
  <si>
    <t>Op. 101</t>
  </si>
  <si>
    <t>Case number</t>
  </si>
  <si>
    <t>Author First name</t>
  </si>
  <si>
    <t>Author Last name</t>
  </si>
  <si>
    <t>Illustrator First name</t>
  </si>
  <si>
    <t>Illustrator Last name</t>
  </si>
  <si>
    <t>Original title</t>
  </si>
  <si>
    <t>Target group</t>
  </si>
  <si>
    <t>Target language</t>
  </si>
  <si>
    <t>Country</t>
  </si>
  <si>
    <t>Applicant organisation</t>
  </si>
  <si>
    <t>Translator</t>
  </si>
  <si>
    <t>Original publisher</t>
  </si>
  <si>
    <t>Pub date translation</t>
  </si>
  <si>
    <t>Granted translation grant</t>
  </si>
  <si>
    <t>Granted production grant</t>
  </si>
  <si>
    <t>Granted total sum</t>
  </si>
  <si>
    <t>Translation title</t>
  </si>
  <si>
    <t>APPROVED</t>
  </si>
  <si>
    <t xml:space="preserve">Lilla Piratförlaget </t>
  </si>
  <si>
    <t>Raben &amp; Sjögren</t>
  </si>
  <si>
    <t>Elena Martí Segarra</t>
  </si>
  <si>
    <t>Elisabeth</t>
  </si>
  <si>
    <t>Åsbrink</t>
  </si>
  <si>
    <t>Karolina</t>
  </si>
  <si>
    <t>Ramqvist</t>
  </si>
  <si>
    <t>Laura Kulmala</t>
  </si>
  <si>
    <t>Belastar 181015, bemyndigande</t>
  </si>
  <si>
    <t>MANDRAGORAS ASTIKI MH KERDOSKOPIKI ETAIREIA</t>
  </si>
  <si>
    <t>Greek</t>
  </si>
  <si>
    <t>Greece</t>
  </si>
  <si>
    <t>DESPOINA KAITATZI-CHOULIOUMI</t>
  </si>
  <si>
    <t>Jila</t>
  </si>
  <si>
    <t>Mossaed</t>
  </si>
  <si>
    <t>Orden är försenade</t>
  </si>
  <si>
    <t>Bokförlaget Lejd</t>
  </si>
  <si>
    <t>ΑΡΓΟΠΟΡΟΥΝ ΟΙ ΛΕΞΕΙΣ (The words are delayed)</t>
  </si>
  <si>
    <t>KUR 2023/4513</t>
  </si>
  <si>
    <t>Translation grants Swedish Arts Council, Non-Nordic languages, 2nd application round 2023_Appendix 1</t>
  </si>
  <si>
    <t>Translation grants Swedish Arts Council, Nordic languages, 2nd application round 2023_Appendix 1</t>
  </si>
  <si>
    <t>Backe Åstot</t>
  </si>
  <si>
    <t>Faroe Island</t>
  </si>
  <si>
    <t>Ann</t>
  </si>
  <si>
    <t>Jäderlund</t>
  </si>
  <si>
    <t>Nordin Stenså</t>
  </si>
  <si>
    <t>Galago/ Ordfront</t>
  </si>
  <si>
    <t>Lidbeck</t>
  </si>
  <si>
    <t>Bo</t>
  </si>
  <si>
    <t>Blixt</t>
  </si>
  <si>
    <t>Monster-bestiarium</t>
  </si>
  <si>
    <t>Pub date original</t>
  </si>
  <si>
    <t xml:space="preserve"> KUR 2023/5001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</si>
</sst>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mmmm\ 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/>
      </right>
      <top style="thin">
        <color theme="9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0" fontId="0" fillId="0" borderId="0" xfId="0" applyAlignment="1">
      <alignment wrapText="1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21" fillId="0" borderId="0" xfId="0" applyFont="1"/>
    <xf numFmtId="3" fontId="21" fillId="0" borderId="0" xfId="0" applyNumberFormat="1" applyFont="1"/>
    <xf numFmtId="14" fontId="21" fillId="0" borderId="0" xfId="0" applyNumberFormat="1" applyFont="1" applyAlignment="1">
      <alignment wrapText="1"/>
    </xf>
    <xf numFmtId="0" fontId="22" fillId="0" borderId="0" xfId="0" applyFont="1"/>
    <xf numFmtId="0" fontId="23" fillId="0" borderId="0" xfId="0" applyFont="1"/>
    <xf numFmtId="3" fontId="24" fillId="34" borderId="10" xfId="0" applyNumberFormat="1" applyFont="1" applyFill="1" applyBorder="1" applyAlignment="1">
      <alignment horizontal="center" wrapText="1"/>
    </xf>
    <xf numFmtId="3" fontId="24" fillId="34" borderId="11" xfId="0" applyNumberFormat="1" applyFont="1" applyFill="1" applyBorder="1" applyAlignment="1">
      <alignment wrapText="1"/>
    </xf>
    <xf numFmtId="3" fontId="24" fillId="34" borderId="11" xfId="0" applyNumberFormat="1" applyFont="1" applyFill="1" applyBorder="1" applyAlignment="1">
      <alignment horizontal="left" wrapText="1"/>
    </xf>
    <xf numFmtId="0" fontId="25" fillId="33" borderId="11" xfId="0" applyFont="1" applyFill="1" applyBorder="1" applyAlignment="1">
      <alignment wrapText="1"/>
    </xf>
    <xf numFmtId="3" fontId="24" fillId="35" borderId="11" xfId="0" applyNumberFormat="1" applyFont="1" applyFill="1" applyBorder="1" applyAlignment="1">
      <alignment wrapText="1"/>
    </xf>
    <xf numFmtId="164" fontId="24" fillId="34" borderId="11" xfId="0" applyNumberFormat="1" applyFont="1" applyFill="1" applyBorder="1" applyAlignment="1">
      <alignment horizontal="center" wrapText="1"/>
    </xf>
    <xf numFmtId="3" fontId="25" fillId="35" borderId="11" xfId="0" applyNumberFormat="1" applyFont="1" applyFill="1" applyBorder="1" applyAlignment="1">
      <alignment wrapText="1"/>
    </xf>
    <xf numFmtId="0" fontId="25" fillId="35" borderId="11" xfId="0" applyFont="1" applyFill="1" applyBorder="1" applyAlignment="1">
      <alignment wrapText="1"/>
    </xf>
    <xf numFmtId="3" fontId="25" fillId="34" borderId="12" xfId="0" applyNumberFormat="1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35" borderId="0" xfId="0" applyFont="1" applyFill="1" applyAlignment="1">
      <alignment wrapText="1"/>
    </xf>
    <xf numFmtId="17" fontId="21" fillId="0" borderId="0" xfId="0" applyNumberFormat="1" applyFont="1"/>
    <xf numFmtId="3" fontId="21" fillId="35" borderId="0" xfId="0" applyNumberFormat="1" applyFont="1" applyFill="1"/>
    <xf numFmtId="0" fontId="21" fillId="35" borderId="0" xfId="0" applyFont="1" applyFill="1"/>
    <xf numFmtId="0" fontId="27" fillId="35" borderId="0" xfId="0" applyFont="1" applyFill="1"/>
    <xf numFmtId="0" fontId="21" fillId="0" borderId="13" xfId="0" applyFont="1" applyBorder="1" applyAlignment="1">
      <alignment wrapText="1"/>
    </xf>
    <xf numFmtId="17" fontId="21" fillId="0" borderId="0" xfId="0" applyNumberFormat="1" applyFont="1" applyAlignment="1">
      <alignment wrapText="1"/>
    </xf>
    <xf numFmtId="3" fontId="21" fillId="35" borderId="0" xfId="0" applyNumberFormat="1" applyFont="1" applyFill="1" applyAlignment="1">
      <alignment wrapText="1"/>
    </xf>
    <xf numFmtId="0" fontId="21" fillId="0" borderId="0" xfId="0" applyFont="1" applyAlignment="1">
      <alignment horizontal="left" wrapText="1"/>
    </xf>
    <xf numFmtId="3" fontId="26" fillId="0" borderId="0" xfId="0" applyNumberFormat="1" applyFont="1"/>
    <xf numFmtId="0" fontId="26" fillId="0" borderId="0" xfId="0" applyFont="1"/>
    <xf numFmtId="0" fontId="0" fillId="36" borderId="0" xfId="0" applyFill="1" applyAlignment="1">
      <alignment wrapText="1"/>
    </xf>
    <xf numFmtId="3" fontId="0" fillId="36" borderId="0" xfId="0" applyNumberFormat="1" applyFill="1"/>
    <xf numFmtId="1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21"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22" formatCode="mmm/yy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4:S97" totalsRowShown="0" headerRowDxfId="20" dataDxfId="19">
  <autoFilter ref="A4:S97" xr:uid="{00000000-0009-0000-0100-000001000000}"/>
  <sortState xmlns:xlrd2="http://schemas.microsoft.com/office/spreadsheetml/2017/richdata2" ref="A5:S97">
    <sortCondition ref="K5:K97"/>
    <sortCondition ref="C5:C97"/>
  </sortState>
  <tableColumns count="19">
    <tableColumn id="1" xr3:uid="{00000000-0010-0000-0000-000001000000}" name="Case number" dataDxfId="18"/>
    <tableColumn id="2" xr3:uid="{00000000-0010-0000-0000-000002000000}" name="Author First name" dataDxfId="17"/>
    <tableColumn id="3" xr3:uid="{00000000-0010-0000-0000-000003000000}" name="Author Last name" dataDxfId="16"/>
    <tableColumn id="4" xr3:uid="{00000000-0010-0000-0000-000004000000}" name="Illustrator First name" dataDxfId="15"/>
    <tableColumn id="5" xr3:uid="{00000000-0010-0000-0000-000005000000}" name="Illustrator Last name" dataDxfId="14"/>
    <tableColumn id="6" xr3:uid="{00000000-0010-0000-0000-000006000000}" name="Original title" dataDxfId="13"/>
    <tableColumn id="7" xr3:uid="{00000000-0010-0000-0000-000007000000}" name="Target group" dataDxfId="12"/>
    <tableColumn id="8" xr3:uid="{00000000-0010-0000-0000-000008000000}" name="Genre" dataDxfId="11"/>
    <tableColumn id="9" xr3:uid="{00000000-0010-0000-0000-000009000000}" name="Target language" dataDxfId="10"/>
    <tableColumn id="10" xr3:uid="{00000000-0010-0000-0000-00000A000000}" name="Country" dataDxfId="9"/>
    <tableColumn id="11" xr3:uid="{00000000-0010-0000-0000-00000B000000}" name="Applicant organisation" dataDxfId="8"/>
    <tableColumn id="12" xr3:uid="{00000000-0010-0000-0000-00000C000000}" name="Translator" dataDxfId="7"/>
    <tableColumn id="13" xr3:uid="{00000000-0010-0000-0000-00000D000000}" name="Original publisher" dataDxfId="6"/>
    <tableColumn id="17" xr3:uid="{00000000-0010-0000-0000-000011000000}" name="Pub date translation" dataDxfId="5"/>
    <tableColumn id="27" xr3:uid="{00000000-0010-0000-0000-00001B000000}" name="Granted translation grant" dataDxfId="4"/>
    <tableColumn id="28" xr3:uid="{00000000-0010-0000-0000-00001C000000}" name="Granted production grant" dataDxfId="3"/>
    <tableColumn id="29" xr3:uid="{00000000-0010-0000-0000-00001D000000}" name="Granted total sum" dataDxfId="2">
      <calculatedColumnFormula>O5+P5</calculatedColumnFormula>
    </tableColumn>
    <tableColumn id="33" xr3:uid="{00000000-0010-0000-0000-000021000000}" name="Translation title" dataDxfId="1"/>
    <tableColumn id="14" xr3:uid="{583D0C9A-EFBE-49DB-8D33-94C5E6521F3D}" name="Belastar 181015, bemyndigande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8"/>
  <sheetViews>
    <sheetView tabSelected="1" topLeftCell="A78" zoomScale="80" zoomScaleNormal="100" workbookViewId="0">
      <selection activeCell="B91" sqref="B91"/>
    </sheetView>
  </sheetViews>
  <sheetFormatPr defaultRowHeight="13.5" x14ac:dyDescent="0.35"/>
  <cols>
    <col min="1" max="1" width="10.86328125" style="6" customWidth="1"/>
    <col min="2" max="2" width="11.73046875" style="6" customWidth="1"/>
    <col min="3" max="3" width="15.73046875" style="6" customWidth="1"/>
    <col min="4" max="4" width="11.265625" style="6" customWidth="1"/>
    <col min="5" max="5" width="15.265625" style="6" customWidth="1"/>
    <col min="6" max="6" width="16.86328125" style="6" customWidth="1"/>
    <col min="7" max="7" width="9.59765625" style="6" customWidth="1"/>
    <col min="8" max="8" width="13.73046875" style="6" customWidth="1"/>
    <col min="9" max="9" width="13.3984375" style="6" customWidth="1"/>
    <col min="10" max="10" width="13" style="6" customWidth="1"/>
    <col min="11" max="12" width="17.1328125" style="6" customWidth="1"/>
    <col min="13" max="13" width="13.265625" style="6" customWidth="1"/>
    <col min="14" max="14" width="9" style="7" customWidth="1"/>
    <col min="15" max="15" width="10.3984375" style="8" customWidth="1"/>
    <col min="16" max="16" width="11" style="7" customWidth="1"/>
    <col min="17" max="17" width="11.86328125" style="7" customWidth="1"/>
    <col min="18" max="18" width="19.3984375" style="6" customWidth="1"/>
    <col min="19" max="19" width="0" style="7" hidden="1" customWidth="1"/>
    <col min="20" max="16384" width="9.06640625" style="7"/>
  </cols>
  <sheetData>
    <row r="1" spans="1:19" ht="17.649999999999999" x14ac:dyDescent="0.5">
      <c r="A1" s="5" t="s">
        <v>707</v>
      </c>
      <c r="R1" s="9">
        <v>45097</v>
      </c>
    </row>
    <row r="2" spans="1:19" ht="17.649999999999999" x14ac:dyDescent="0.5">
      <c r="A2" s="10" t="s">
        <v>665</v>
      </c>
    </row>
    <row r="3" spans="1:19" ht="15" x14ac:dyDescent="0.4">
      <c r="A3" s="11" t="s">
        <v>687</v>
      </c>
    </row>
    <row r="4" spans="1:19" s="22" customFormat="1" ht="54.75" customHeight="1" x14ac:dyDescent="0.4">
      <c r="A4" s="12" t="s">
        <v>670</v>
      </c>
      <c r="B4" s="13" t="s">
        <v>671</v>
      </c>
      <c r="C4" s="13" t="s">
        <v>672</v>
      </c>
      <c r="D4" s="13" t="s">
        <v>673</v>
      </c>
      <c r="E4" s="13" t="s">
        <v>674</v>
      </c>
      <c r="F4" s="14" t="s">
        <v>675</v>
      </c>
      <c r="G4" s="13" t="s">
        <v>676</v>
      </c>
      <c r="H4" s="13" t="s">
        <v>592</v>
      </c>
      <c r="I4" s="13" t="s">
        <v>677</v>
      </c>
      <c r="J4" s="15" t="s">
        <v>678</v>
      </c>
      <c r="K4" s="16" t="s">
        <v>679</v>
      </c>
      <c r="L4" s="13" t="s">
        <v>680</v>
      </c>
      <c r="M4" s="13" t="s">
        <v>681</v>
      </c>
      <c r="N4" s="17" t="s">
        <v>682</v>
      </c>
      <c r="O4" s="18" t="s">
        <v>683</v>
      </c>
      <c r="P4" s="18" t="s">
        <v>684</v>
      </c>
      <c r="Q4" s="19" t="s">
        <v>685</v>
      </c>
      <c r="R4" s="20" t="s">
        <v>686</v>
      </c>
      <c r="S4" s="21" t="s">
        <v>696</v>
      </c>
    </row>
    <row r="5" spans="1:19" s="22" customFormat="1" ht="54.75" customHeight="1" x14ac:dyDescent="0.4">
      <c r="A5" s="6" t="s">
        <v>180</v>
      </c>
      <c r="B5" s="6" t="s">
        <v>119</v>
      </c>
      <c r="C5" s="6" t="s">
        <v>57</v>
      </c>
      <c r="D5" s="6"/>
      <c r="E5" s="6"/>
      <c r="F5" s="6" t="s">
        <v>669</v>
      </c>
      <c r="G5" s="6" t="s">
        <v>256</v>
      </c>
      <c r="H5" s="6" t="s">
        <v>267</v>
      </c>
      <c r="I5" s="6" t="s">
        <v>289</v>
      </c>
      <c r="J5" s="6" t="s">
        <v>290</v>
      </c>
      <c r="K5" s="23" t="s">
        <v>378</v>
      </c>
      <c r="L5" s="6" t="s">
        <v>379</v>
      </c>
      <c r="M5" s="6" t="s">
        <v>353</v>
      </c>
      <c r="N5" s="24">
        <v>45444</v>
      </c>
      <c r="O5" s="25">
        <v>19600</v>
      </c>
      <c r="P5" s="26"/>
      <c r="Q5" s="25">
        <f t="shared" ref="Q5:Q36" si="0">O5+P5</f>
        <v>19600</v>
      </c>
      <c r="R5" s="6" t="s">
        <v>526</v>
      </c>
      <c r="S5" s="7"/>
    </row>
    <row r="6" spans="1:19" s="22" customFormat="1" ht="54.75" customHeight="1" x14ac:dyDescent="0.4">
      <c r="A6" s="6" t="s">
        <v>181</v>
      </c>
      <c r="B6" s="6" t="s">
        <v>107</v>
      </c>
      <c r="C6" s="6" t="s">
        <v>58</v>
      </c>
      <c r="D6" s="6"/>
      <c r="E6" s="6"/>
      <c r="F6" s="6" t="s">
        <v>605</v>
      </c>
      <c r="G6" s="6" t="s">
        <v>256</v>
      </c>
      <c r="H6" s="6" t="s">
        <v>291</v>
      </c>
      <c r="I6" s="6" t="s">
        <v>289</v>
      </c>
      <c r="J6" s="6" t="s">
        <v>290</v>
      </c>
      <c r="K6" s="23" t="s">
        <v>378</v>
      </c>
      <c r="L6" s="6" t="s">
        <v>379</v>
      </c>
      <c r="M6" s="6" t="s">
        <v>398</v>
      </c>
      <c r="N6" s="24">
        <v>45444</v>
      </c>
      <c r="O6" s="25">
        <v>19600</v>
      </c>
      <c r="P6" s="26"/>
      <c r="Q6" s="25">
        <f t="shared" si="0"/>
        <v>19600</v>
      </c>
      <c r="R6" s="6" t="s">
        <v>527</v>
      </c>
      <c r="S6" s="7"/>
    </row>
    <row r="7" spans="1:19" ht="71.25" customHeight="1" x14ac:dyDescent="0.35">
      <c r="A7" s="6" t="s">
        <v>174</v>
      </c>
      <c r="B7" s="6" t="s">
        <v>115</v>
      </c>
      <c r="C7" s="6" t="s">
        <v>53</v>
      </c>
      <c r="F7" s="6" t="s">
        <v>602</v>
      </c>
      <c r="G7" s="6" t="s">
        <v>257</v>
      </c>
      <c r="H7" s="6" t="s">
        <v>269</v>
      </c>
      <c r="I7" s="6" t="s">
        <v>280</v>
      </c>
      <c r="J7" s="6" t="s">
        <v>281</v>
      </c>
      <c r="K7" s="23" t="s">
        <v>365</v>
      </c>
      <c r="L7" s="6" t="s">
        <v>366</v>
      </c>
      <c r="M7" s="6" t="s">
        <v>335</v>
      </c>
      <c r="N7" s="24">
        <v>45261</v>
      </c>
      <c r="O7" s="25">
        <v>41000</v>
      </c>
      <c r="P7" s="26"/>
      <c r="Q7" s="25">
        <f t="shared" si="0"/>
        <v>41000</v>
      </c>
      <c r="R7" s="6" t="s">
        <v>521</v>
      </c>
    </row>
    <row r="8" spans="1:19" ht="49.5" customHeight="1" x14ac:dyDescent="0.35">
      <c r="A8" s="6" t="s">
        <v>195</v>
      </c>
      <c r="B8" s="6" t="s">
        <v>131</v>
      </c>
      <c r="C8" s="6" t="s">
        <v>68</v>
      </c>
      <c r="F8" s="6" t="s">
        <v>664</v>
      </c>
      <c r="G8" s="6" t="s">
        <v>256</v>
      </c>
      <c r="H8" s="6" t="s">
        <v>269</v>
      </c>
      <c r="I8" s="6" t="s">
        <v>270</v>
      </c>
      <c r="J8" s="6" t="s">
        <v>292</v>
      </c>
      <c r="K8" s="23" t="s">
        <v>411</v>
      </c>
      <c r="L8" s="6" t="s">
        <v>382</v>
      </c>
      <c r="M8" s="6" t="s">
        <v>412</v>
      </c>
      <c r="N8" s="24">
        <v>45139</v>
      </c>
      <c r="O8" s="25">
        <v>18000</v>
      </c>
      <c r="P8" s="26"/>
      <c r="Q8" s="25">
        <f t="shared" si="0"/>
        <v>18000</v>
      </c>
    </row>
    <row r="9" spans="1:19" ht="40.5" x14ac:dyDescent="0.35">
      <c r="A9" s="6" t="s">
        <v>244</v>
      </c>
      <c r="B9" s="6" t="s">
        <v>158</v>
      </c>
      <c r="C9" s="6" t="s">
        <v>99</v>
      </c>
      <c r="F9" s="6" t="s">
        <v>585</v>
      </c>
      <c r="G9" s="6" t="s">
        <v>256</v>
      </c>
      <c r="H9" s="6" t="s">
        <v>291</v>
      </c>
      <c r="I9" s="6" t="s">
        <v>264</v>
      </c>
      <c r="J9" s="6" t="s">
        <v>300</v>
      </c>
      <c r="K9" s="23" t="s">
        <v>495</v>
      </c>
      <c r="L9" s="6" t="s">
        <v>496</v>
      </c>
      <c r="M9" s="6" t="s">
        <v>353</v>
      </c>
      <c r="N9" s="24">
        <v>45292</v>
      </c>
      <c r="O9" s="25">
        <v>15400</v>
      </c>
      <c r="P9" s="26"/>
      <c r="Q9" s="25">
        <f t="shared" si="0"/>
        <v>15400</v>
      </c>
      <c r="R9" s="6" t="s">
        <v>585</v>
      </c>
    </row>
    <row r="10" spans="1:19" ht="27" x14ac:dyDescent="0.35">
      <c r="A10" s="6" t="s">
        <v>220</v>
      </c>
      <c r="B10" s="6" t="s">
        <v>146</v>
      </c>
      <c r="C10" s="6" t="s">
        <v>81</v>
      </c>
      <c r="F10" s="6" t="s">
        <v>634</v>
      </c>
      <c r="G10" s="6" t="s">
        <v>256</v>
      </c>
      <c r="H10" s="6" t="s">
        <v>274</v>
      </c>
      <c r="I10" s="6" t="s">
        <v>275</v>
      </c>
      <c r="J10" s="6" t="s">
        <v>276</v>
      </c>
      <c r="K10" s="23" t="s">
        <v>459</v>
      </c>
      <c r="L10" s="6" t="s">
        <v>460</v>
      </c>
      <c r="M10" s="6" t="s">
        <v>461</v>
      </c>
      <c r="N10" s="24">
        <v>45231</v>
      </c>
      <c r="O10" s="25">
        <v>9600</v>
      </c>
      <c r="P10" s="26">
        <v>10000</v>
      </c>
      <c r="Q10" s="25">
        <f t="shared" si="0"/>
        <v>19600</v>
      </c>
      <c r="R10" s="6" t="s">
        <v>562</v>
      </c>
    </row>
    <row r="11" spans="1:19" ht="27" x14ac:dyDescent="0.35">
      <c r="A11" s="6" t="s">
        <v>186</v>
      </c>
      <c r="B11" s="6" t="s">
        <v>124</v>
      </c>
      <c r="C11" s="6" t="s">
        <v>62</v>
      </c>
      <c r="F11" s="6" t="s">
        <v>609</v>
      </c>
      <c r="G11" s="6" t="s">
        <v>256</v>
      </c>
      <c r="H11" s="6" t="s">
        <v>260</v>
      </c>
      <c r="I11" s="6" t="s">
        <v>297</v>
      </c>
      <c r="J11" s="6" t="s">
        <v>298</v>
      </c>
      <c r="K11" s="23" t="s">
        <v>389</v>
      </c>
      <c r="L11" s="6" t="s">
        <v>390</v>
      </c>
      <c r="M11" s="6" t="s">
        <v>391</v>
      </c>
      <c r="N11" s="24">
        <v>45352</v>
      </c>
      <c r="O11" s="25">
        <v>6500</v>
      </c>
      <c r="P11" s="26"/>
      <c r="Q11" s="25">
        <f t="shared" si="0"/>
        <v>6500</v>
      </c>
      <c r="R11" s="6" t="s">
        <v>532</v>
      </c>
    </row>
    <row r="12" spans="1:19" ht="27" x14ac:dyDescent="0.35">
      <c r="A12" s="6" t="s">
        <v>185</v>
      </c>
      <c r="B12" s="6" t="s">
        <v>115</v>
      </c>
      <c r="C12" s="6" t="s">
        <v>53</v>
      </c>
      <c r="F12" s="6" t="s">
        <v>602</v>
      </c>
      <c r="G12" s="6" t="s">
        <v>255</v>
      </c>
      <c r="H12" s="6" t="s">
        <v>282</v>
      </c>
      <c r="I12" s="6" t="s">
        <v>295</v>
      </c>
      <c r="J12" s="6" t="s">
        <v>296</v>
      </c>
      <c r="K12" s="23" t="s">
        <v>387</v>
      </c>
      <c r="L12" s="6" t="s">
        <v>388</v>
      </c>
      <c r="M12" s="6" t="s">
        <v>335</v>
      </c>
      <c r="N12" s="24">
        <v>45200</v>
      </c>
      <c r="O12" s="25">
        <v>17800</v>
      </c>
      <c r="P12" s="26"/>
      <c r="Q12" s="25">
        <f t="shared" si="0"/>
        <v>17800</v>
      </c>
      <c r="R12" s="6" t="s">
        <v>531</v>
      </c>
    </row>
    <row r="13" spans="1:19" ht="27" x14ac:dyDescent="0.35">
      <c r="A13" s="6" t="s">
        <v>227</v>
      </c>
      <c r="B13" s="6" t="s">
        <v>10</v>
      </c>
      <c r="C13" s="6" t="s">
        <v>9</v>
      </c>
      <c r="F13" s="6" t="s">
        <v>523</v>
      </c>
      <c r="G13" s="6" t="s">
        <v>255</v>
      </c>
      <c r="H13" s="6" t="s">
        <v>258</v>
      </c>
      <c r="I13" s="6" t="s">
        <v>280</v>
      </c>
      <c r="J13" s="6" t="s">
        <v>281</v>
      </c>
      <c r="K13" s="23" t="s">
        <v>466</v>
      </c>
      <c r="L13" s="6" t="s">
        <v>467</v>
      </c>
      <c r="M13" s="6" t="s">
        <v>369</v>
      </c>
      <c r="N13" s="24">
        <v>45170</v>
      </c>
      <c r="O13" s="25">
        <v>4000</v>
      </c>
      <c r="P13" s="26">
        <v>20000</v>
      </c>
      <c r="Q13" s="25">
        <f t="shared" si="0"/>
        <v>24000</v>
      </c>
      <c r="R13" s="6" t="s">
        <v>569</v>
      </c>
    </row>
    <row r="14" spans="1:19" ht="27" x14ac:dyDescent="0.35">
      <c r="A14" s="6" t="s">
        <v>175</v>
      </c>
      <c r="B14" s="6" t="s">
        <v>251</v>
      </c>
      <c r="C14" s="6" t="s">
        <v>6</v>
      </c>
      <c r="D14" s="6" t="s">
        <v>7</v>
      </c>
      <c r="E14" s="6" t="s">
        <v>54</v>
      </c>
      <c r="F14" s="6" t="s">
        <v>603</v>
      </c>
      <c r="G14" s="6" t="s">
        <v>255</v>
      </c>
      <c r="H14" s="6" t="s">
        <v>282</v>
      </c>
      <c r="I14" s="6" t="s">
        <v>283</v>
      </c>
      <c r="J14" s="6" t="s">
        <v>284</v>
      </c>
      <c r="K14" s="23" t="s">
        <v>367</v>
      </c>
      <c r="L14" s="6" t="s">
        <v>368</v>
      </c>
      <c r="M14" s="6" t="s">
        <v>369</v>
      </c>
      <c r="N14" s="24">
        <v>45139</v>
      </c>
      <c r="O14" s="25">
        <v>16600</v>
      </c>
      <c r="P14" s="26"/>
      <c r="Q14" s="25">
        <f t="shared" si="0"/>
        <v>16600</v>
      </c>
    </row>
    <row r="15" spans="1:19" ht="67.5" x14ac:dyDescent="0.35">
      <c r="A15" s="6" t="s">
        <v>183</v>
      </c>
      <c r="B15" s="6" t="s">
        <v>122</v>
      </c>
      <c r="C15" s="6" t="s">
        <v>60</v>
      </c>
      <c r="F15" s="6" t="s">
        <v>607</v>
      </c>
      <c r="G15" s="6" t="s">
        <v>256</v>
      </c>
      <c r="H15" s="6" t="s">
        <v>267</v>
      </c>
      <c r="I15" s="6" t="s">
        <v>293</v>
      </c>
      <c r="J15" s="6" t="s">
        <v>294</v>
      </c>
      <c r="K15" s="23" t="s">
        <v>383</v>
      </c>
      <c r="L15" s="6" t="s">
        <v>384</v>
      </c>
      <c r="M15" s="6" t="s">
        <v>347</v>
      </c>
      <c r="N15" s="24">
        <v>45292</v>
      </c>
      <c r="O15" s="25">
        <v>34600</v>
      </c>
      <c r="P15" s="26"/>
      <c r="Q15" s="25">
        <f t="shared" si="0"/>
        <v>34600</v>
      </c>
      <c r="R15" s="6" t="s">
        <v>529</v>
      </c>
    </row>
    <row r="16" spans="1:19" ht="27" x14ac:dyDescent="0.35">
      <c r="A16" s="6" t="s">
        <v>189</v>
      </c>
      <c r="B16" s="6" t="s">
        <v>127</v>
      </c>
      <c r="C16" s="6" t="s">
        <v>13</v>
      </c>
      <c r="D16" s="6" t="s">
        <v>14</v>
      </c>
      <c r="E16" s="6" t="s">
        <v>64</v>
      </c>
      <c r="F16" s="6" t="s">
        <v>612</v>
      </c>
      <c r="G16" s="6" t="s">
        <v>255</v>
      </c>
      <c r="H16" s="6" t="s">
        <v>282</v>
      </c>
      <c r="I16" s="6" t="s">
        <v>289</v>
      </c>
      <c r="J16" s="6" t="s">
        <v>290</v>
      </c>
      <c r="K16" s="23" t="s">
        <v>399</v>
      </c>
      <c r="L16" s="6" t="s">
        <v>400</v>
      </c>
      <c r="M16" s="6" t="s">
        <v>401</v>
      </c>
      <c r="N16" s="24">
        <v>45170</v>
      </c>
      <c r="O16" s="26">
        <v>6700</v>
      </c>
      <c r="P16" s="26">
        <v>20000</v>
      </c>
      <c r="Q16" s="25">
        <f t="shared" si="0"/>
        <v>26700</v>
      </c>
      <c r="R16" s="6" t="s">
        <v>535</v>
      </c>
    </row>
    <row r="17" spans="1:18" ht="27" x14ac:dyDescent="0.35">
      <c r="A17" s="6" t="s">
        <v>247</v>
      </c>
      <c r="B17" s="6" t="s">
        <v>121</v>
      </c>
      <c r="C17" s="6" t="s">
        <v>11</v>
      </c>
      <c r="F17" s="6" t="s">
        <v>652</v>
      </c>
      <c r="G17" s="6" t="s">
        <v>256</v>
      </c>
      <c r="H17" s="6" t="s">
        <v>260</v>
      </c>
      <c r="I17" s="6" t="s">
        <v>332</v>
      </c>
      <c r="J17" s="6" t="s">
        <v>333</v>
      </c>
      <c r="K17" s="23" t="s">
        <v>500</v>
      </c>
      <c r="L17" s="6" t="s">
        <v>501</v>
      </c>
      <c r="M17" s="6" t="s">
        <v>347</v>
      </c>
      <c r="N17" s="24">
        <v>45597</v>
      </c>
      <c r="O17" s="25">
        <v>57300</v>
      </c>
      <c r="P17" s="26"/>
      <c r="Q17" s="25">
        <f t="shared" si="0"/>
        <v>57300</v>
      </c>
      <c r="R17" s="6" t="s">
        <v>588</v>
      </c>
    </row>
    <row r="18" spans="1:18" ht="40.5" x14ac:dyDescent="0.35">
      <c r="A18" s="6" t="s">
        <v>205</v>
      </c>
      <c r="B18" s="6" t="s">
        <v>138</v>
      </c>
      <c r="C18" s="6" t="s">
        <v>73</v>
      </c>
      <c r="F18" s="6" t="s">
        <v>623</v>
      </c>
      <c r="G18" s="6" t="s">
        <v>256</v>
      </c>
      <c r="H18" s="6" t="s">
        <v>260</v>
      </c>
      <c r="I18" s="6" t="s">
        <v>278</v>
      </c>
      <c r="J18" s="6" t="s">
        <v>279</v>
      </c>
      <c r="K18" s="23" t="s">
        <v>433</v>
      </c>
      <c r="L18" s="6" t="s">
        <v>434</v>
      </c>
      <c r="M18" s="6" t="s">
        <v>353</v>
      </c>
      <c r="N18" s="24">
        <v>45292</v>
      </c>
      <c r="O18" s="25">
        <v>30600</v>
      </c>
      <c r="P18" s="26"/>
      <c r="Q18" s="25">
        <f t="shared" si="0"/>
        <v>30600</v>
      </c>
      <c r="R18" s="6" t="s">
        <v>550</v>
      </c>
    </row>
    <row r="19" spans="1:18" ht="27" x14ac:dyDescent="0.35">
      <c r="A19" s="6" t="s">
        <v>177</v>
      </c>
      <c r="B19" s="6" t="s">
        <v>10</v>
      </c>
      <c r="C19" s="6" t="s">
        <v>9</v>
      </c>
      <c r="D19" s="6" t="s">
        <v>10</v>
      </c>
      <c r="E19" s="6" t="s">
        <v>9</v>
      </c>
      <c r="F19" s="6" t="s">
        <v>523</v>
      </c>
      <c r="G19" s="6" t="s">
        <v>255</v>
      </c>
      <c r="H19" s="6" t="s">
        <v>258</v>
      </c>
      <c r="I19" s="6" t="s">
        <v>286</v>
      </c>
      <c r="J19" s="6" t="s">
        <v>656</v>
      </c>
      <c r="K19" s="23" t="s">
        <v>352</v>
      </c>
      <c r="L19" s="6" t="s">
        <v>373</v>
      </c>
      <c r="M19" s="6" t="s">
        <v>369</v>
      </c>
      <c r="N19" s="24">
        <v>45170</v>
      </c>
      <c r="O19" s="26">
        <v>2000</v>
      </c>
      <c r="P19" s="26">
        <v>20000</v>
      </c>
      <c r="Q19" s="25">
        <f t="shared" si="0"/>
        <v>22000</v>
      </c>
      <c r="R19" s="6" t="s">
        <v>523</v>
      </c>
    </row>
    <row r="20" spans="1:18" ht="27" x14ac:dyDescent="0.35">
      <c r="A20" s="6" t="s">
        <v>222</v>
      </c>
      <c r="B20" s="6" t="s">
        <v>147</v>
      </c>
      <c r="C20" s="6" t="s">
        <v>15</v>
      </c>
      <c r="D20" s="6" t="s">
        <v>31</v>
      </c>
      <c r="E20" s="6" t="s">
        <v>83</v>
      </c>
      <c r="F20" s="6" t="s">
        <v>564</v>
      </c>
      <c r="G20" s="6" t="s">
        <v>255</v>
      </c>
      <c r="H20" s="6" t="s">
        <v>258</v>
      </c>
      <c r="I20" s="6" t="s">
        <v>285</v>
      </c>
      <c r="J20" s="6" t="s">
        <v>656</v>
      </c>
      <c r="K20" s="23" t="s">
        <v>352</v>
      </c>
      <c r="L20" s="6" t="s">
        <v>373</v>
      </c>
      <c r="M20" s="6" t="s">
        <v>369</v>
      </c>
      <c r="N20" s="24">
        <v>45200</v>
      </c>
      <c r="O20" s="25">
        <v>400</v>
      </c>
      <c r="P20" s="26">
        <v>20000</v>
      </c>
      <c r="Q20" s="25">
        <f t="shared" si="0"/>
        <v>20400</v>
      </c>
      <c r="R20" s="6" t="s">
        <v>564</v>
      </c>
    </row>
    <row r="21" spans="1:18" ht="27" x14ac:dyDescent="0.35">
      <c r="A21" s="6" t="s">
        <v>223</v>
      </c>
      <c r="B21" s="6" t="s">
        <v>147</v>
      </c>
      <c r="C21" s="6" t="s">
        <v>15</v>
      </c>
      <c r="D21" s="6" t="s">
        <v>31</v>
      </c>
      <c r="E21" s="6" t="s">
        <v>83</v>
      </c>
      <c r="F21" s="6" t="s">
        <v>565</v>
      </c>
      <c r="G21" s="6" t="s">
        <v>255</v>
      </c>
      <c r="H21" s="6" t="s">
        <v>258</v>
      </c>
      <c r="I21" s="6" t="s">
        <v>285</v>
      </c>
      <c r="J21" s="6" t="s">
        <v>656</v>
      </c>
      <c r="K21" s="23" t="s">
        <v>352</v>
      </c>
      <c r="L21" s="6" t="s">
        <v>373</v>
      </c>
      <c r="M21" s="6" t="s">
        <v>369</v>
      </c>
      <c r="N21" s="24">
        <v>45200</v>
      </c>
      <c r="O21" s="25">
        <v>400</v>
      </c>
      <c r="P21" s="26">
        <v>20000</v>
      </c>
      <c r="Q21" s="25">
        <f t="shared" si="0"/>
        <v>20400</v>
      </c>
      <c r="R21" s="6" t="s">
        <v>565</v>
      </c>
    </row>
    <row r="22" spans="1:18" ht="27" x14ac:dyDescent="0.35">
      <c r="A22" s="6" t="s">
        <v>217</v>
      </c>
      <c r="B22" s="6" t="s">
        <v>16</v>
      </c>
      <c r="C22" s="6" t="s">
        <v>80</v>
      </c>
      <c r="F22" s="6" t="s">
        <v>559</v>
      </c>
      <c r="G22" s="6" t="s">
        <v>256</v>
      </c>
      <c r="H22" s="6" t="s">
        <v>267</v>
      </c>
      <c r="I22" s="6" t="s">
        <v>275</v>
      </c>
      <c r="J22" s="6" t="s">
        <v>276</v>
      </c>
      <c r="K22" s="23" t="s">
        <v>455</v>
      </c>
      <c r="L22" s="6" t="s">
        <v>357</v>
      </c>
      <c r="M22" s="6" t="s">
        <v>456</v>
      </c>
      <c r="N22" s="24">
        <v>45170</v>
      </c>
      <c r="O22" s="25">
        <v>34300</v>
      </c>
      <c r="P22" s="26"/>
      <c r="Q22" s="25">
        <f t="shared" si="0"/>
        <v>34300</v>
      </c>
      <c r="R22" s="6" t="s">
        <v>559</v>
      </c>
    </row>
    <row r="23" spans="1:18" ht="40.5" x14ac:dyDescent="0.35">
      <c r="A23" s="6" t="s">
        <v>184</v>
      </c>
      <c r="B23" s="6" t="s">
        <v>123</v>
      </c>
      <c r="C23" s="6" t="s">
        <v>61</v>
      </c>
      <c r="F23" s="6" t="s">
        <v>608</v>
      </c>
      <c r="G23" s="6" t="s">
        <v>256</v>
      </c>
      <c r="H23" s="6" t="s">
        <v>260</v>
      </c>
      <c r="I23" s="6" t="s">
        <v>261</v>
      </c>
      <c r="J23" s="6" t="s">
        <v>262</v>
      </c>
      <c r="K23" s="23" t="s">
        <v>385</v>
      </c>
      <c r="L23" s="6" t="s">
        <v>386</v>
      </c>
      <c r="M23" s="6" t="s">
        <v>347</v>
      </c>
      <c r="N23" s="24">
        <v>45413</v>
      </c>
      <c r="O23" s="25">
        <v>78300</v>
      </c>
      <c r="P23" s="26"/>
      <c r="Q23" s="25">
        <f t="shared" si="0"/>
        <v>78300</v>
      </c>
      <c r="R23" s="6" t="s">
        <v>530</v>
      </c>
    </row>
    <row r="24" spans="1:18" ht="27" x14ac:dyDescent="0.35">
      <c r="A24" s="6" t="s">
        <v>242</v>
      </c>
      <c r="B24" s="6" t="s">
        <v>157</v>
      </c>
      <c r="C24" s="6" t="s">
        <v>21</v>
      </c>
      <c r="F24" s="6" t="s">
        <v>649</v>
      </c>
      <c r="G24" s="6" t="s">
        <v>256</v>
      </c>
      <c r="H24" s="6" t="s">
        <v>260</v>
      </c>
      <c r="I24" s="6" t="s">
        <v>264</v>
      </c>
      <c r="J24" s="6" t="s">
        <v>300</v>
      </c>
      <c r="K24" s="23" t="s">
        <v>491</v>
      </c>
      <c r="L24" s="6" t="s">
        <v>444</v>
      </c>
      <c r="M24" s="6" t="s">
        <v>347</v>
      </c>
      <c r="N24" s="24">
        <v>45323</v>
      </c>
      <c r="O24" s="25">
        <v>31000</v>
      </c>
      <c r="P24" s="26"/>
      <c r="Q24" s="25">
        <f t="shared" si="0"/>
        <v>31000</v>
      </c>
      <c r="R24" s="6" t="s">
        <v>583</v>
      </c>
    </row>
    <row r="25" spans="1:18" ht="94.5" x14ac:dyDescent="0.35">
      <c r="A25" s="6" t="s">
        <v>190</v>
      </c>
      <c r="B25" s="6" t="s">
        <v>117</v>
      </c>
      <c r="C25" s="6" t="s">
        <v>55</v>
      </c>
      <c r="F25" s="6" t="s">
        <v>659</v>
      </c>
      <c r="G25" s="6" t="s">
        <v>256</v>
      </c>
      <c r="H25" s="6" t="s">
        <v>267</v>
      </c>
      <c r="I25" s="6" t="s">
        <v>297</v>
      </c>
      <c r="J25" s="6" t="s">
        <v>298</v>
      </c>
      <c r="K25" s="23" t="s">
        <v>402</v>
      </c>
      <c r="L25" s="6" t="s">
        <v>390</v>
      </c>
      <c r="M25" s="6" t="s">
        <v>372</v>
      </c>
      <c r="N25" s="24">
        <v>45108</v>
      </c>
      <c r="O25" s="25">
        <v>14700</v>
      </c>
      <c r="P25" s="26"/>
      <c r="Q25" s="25">
        <f t="shared" si="0"/>
        <v>14700</v>
      </c>
      <c r="R25" s="6" t="s">
        <v>536</v>
      </c>
    </row>
    <row r="26" spans="1:18" ht="27" x14ac:dyDescent="0.35">
      <c r="A26" s="6" t="s">
        <v>245</v>
      </c>
      <c r="B26" s="6" t="s">
        <v>14</v>
      </c>
      <c r="C26" s="6" t="s">
        <v>9</v>
      </c>
      <c r="F26" s="6" t="s">
        <v>650</v>
      </c>
      <c r="G26" s="6" t="s">
        <v>255</v>
      </c>
      <c r="H26" s="6" t="s">
        <v>258</v>
      </c>
      <c r="I26" s="6" t="s">
        <v>266</v>
      </c>
      <c r="J26" s="6" t="s">
        <v>263</v>
      </c>
      <c r="K26" s="23" t="s">
        <v>475</v>
      </c>
      <c r="L26" s="6" t="s">
        <v>497</v>
      </c>
      <c r="M26" s="6" t="s">
        <v>369</v>
      </c>
      <c r="N26" s="24">
        <v>45292</v>
      </c>
      <c r="O26" s="25">
        <v>2200</v>
      </c>
      <c r="P26" s="26">
        <v>20000</v>
      </c>
      <c r="Q26" s="25">
        <f t="shared" si="0"/>
        <v>22200</v>
      </c>
      <c r="R26" s="6" t="s">
        <v>586</v>
      </c>
    </row>
    <row r="27" spans="1:18" ht="27" x14ac:dyDescent="0.35">
      <c r="A27" s="6" t="s">
        <v>236</v>
      </c>
      <c r="B27" s="6" t="s">
        <v>152</v>
      </c>
      <c r="C27" s="6" t="s">
        <v>37</v>
      </c>
      <c r="D27" s="6" t="s">
        <v>38</v>
      </c>
      <c r="E27" s="6" t="s">
        <v>92</v>
      </c>
      <c r="F27" s="6" t="s">
        <v>645</v>
      </c>
      <c r="G27" s="6" t="s">
        <v>255</v>
      </c>
      <c r="H27" s="6" t="s">
        <v>258</v>
      </c>
      <c r="I27" s="6" t="s">
        <v>266</v>
      </c>
      <c r="J27" s="6" t="s">
        <v>263</v>
      </c>
      <c r="K27" s="23" t="s">
        <v>475</v>
      </c>
      <c r="L27" s="6" t="s">
        <v>479</v>
      </c>
      <c r="M27" s="6" t="s">
        <v>480</v>
      </c>
      <c r="N27" s="24">
        <v>45139</v>
      </c>
      <c r="O27" s="25">
        <v>900</v>
      </c>
      <c r="P27" s="26">
        <v>20000</v>
      </c>
      <c r="Q27" s="25">
        <f t="shared" si="0"/>
        <v>20900</v>
      </c>
      <c r="R27" s="6" t="s">
        <v>577</v>
      </c>
    </row>
    <row r="28" spans="1:18" ht="27" x14ac:dyDescent="0.35">
      <c r="A28" s="6" t="s">
        <v>233</v>
      </c>
      <c r="B28" s="6" t="s">
        <v>14</v>
      </c>
      <c r="C28" s="6" t="s">
        <v>19</v>
      </c>
      <c r="D28" s="6" t="s">
        <v>36</v>
      </c>
      <c r="E28" s="6" t="s">
        <v>90</v>
      </c>
      <c r="F28" s="6" t="s">
        <v>643</v>
      </c>
      <c r="G28" s="6" t="s">
        <v>255</v>
      </c>
      <c r="H28" s="6" t="s">
        <v>258</v>
      </c>
      <c r="I28" s="6" t="s">
        <v>266</v>
      </c>
      <c r="J28" s="6" t="s">
        <v>263</v>
      </c>
      <c r="K28" s="23" t="s">
        <v>475</v>
      </c>
      <c r="L28" s="6" t="s">
        <v>363</v>
      </c>
      <c r="M28" s="6" t="s">
        <v>417</v>
      </c>
      <c r="N28" s="24">
        <v>45139</v>
      </c>
      <c r="O28" s="25">
        <v>1900</v>
      </c>
      <c r="P28" s="26">
        <v>20000</v>
      </c>
      <c r="Q28" s="25">
        <f t="shared" si="0"/>
        <v>21900</v>
      </c>
      <c r="R28" s="6" t="s">
        <v>574</v>
      </c>
    </row>
    <row r="29" spans="1:18" ht="27" x14ac:dyDescent="0.35">
      <c r="A29" s="6" t="s">
        <v>178</v>
      </c>
      <c r="B29" s="6" t="s">
        <v>102</v>
      </c>
      <c r="C29" s="6" t="s">
        <v>56</v>
      </c>
      <c r="F29" s="6" t="s">
        <v>604</v>
      </c>
      <c r="G29" s="6" t="s">
        <v>255</v>
      </c>
      <c r="H29" s="6" t="s">
        <v>282</v>
      </c>
      <c r="I29" s="6" t="s">
        <v>266</v>
      </c>
      <c r="J29" s="6" t="s">
        <v>263</v>
      </c>
      <c r="K29" s="23" t="s">
        <v>374</v>
      </c>
      <c r="L29" s="6" t="s">
        <v>375</v>
      </c>
      <c r="M29" s="6" t="s">
        <v>372</v>
      </c>
      <c r="N29" s="24">
        <v>45170</v>
      </c>
      <c r="O29" s="25">
        <v>8500</v>
      </c>
      <c r="P29" s="26"/>
      <c r="Q29" s="25">
        <f t="shared" si="0"/>
        <v>8500</v>
      </c>
      <c r="R29" s="6" t="s">
        <v>524</v>
      </c>
    </row>
    <row r="30" spans="1:18" ht="27" x14ac:dyDescent="0.35">
      <c r="A30" s="6" t="s">
        <v>201</v>
      </c>
      <c r="B30" s="6" t="s">
        <v>135</v>
      </c>
      <c r="C30" s="6" t="s">
        <v>13</v>
      </c>
      <c r="F30" s="6" t="s">
        <v>546</v>
      </c>
      <c r="G30" s="6" t="s">
        <v>256</v>
      </c>
      <c r="H30" s="6" t="s">
        <v>267</v>
      </c>
      <c r="I30" s="6" t="s">
        <v>311</v>
      </c>
      <c r="J30" s="6" t="s">
        <v>276</v>
      </c>
      <c r="K30" s="23" t="s">
        <v>424</v>
      </c>
      <c r="L30" s="6" t="s">
        <v>425</v>
      </c>
      <c r="M30" s="6" t="s">
        <v>347</v>
      </c>
      <c r="N30" s="24">
        <v>45170</v>
      </c>
      <c r="O30" s="25">
        <v>17100</v>
      </c>
      <c r="P30" s="26"/>
      <c r="Q30" s="25">
        <f t="shared" si="0"/>
        <v>17100</v>
      </c>
      <c r="R30" s="6" t="s">
        <v>546</v>
      </c>
    </row>
    <row r="31" spans="1:18" ht="27" x14ac:dyDescent="0.35">
      <c r="A31" s="6" t="s">
        <v>250</v>
      </c>
      <c r="B31" s="6" t="s">
        <v>116</v>
      </c>
      <c r="C31" s="6" t="s">
        <v>40</v>
      </c>
      <c r="D31" s="6" t="s">
        <v>41</v>
      </c>
      <c r="E31" s="6" t="s">
        <v>101</v>
      </c>
      <c r="F31" s="6" t="s">
        <v>655</v>
      </c>
      <c r="G31" s="6" t="s">
        <v>255</v>
      </c>
      <c r="H31" s="6" t="s">
        <v>258</v>
      </c>
      <c r="I31" s="6" t="s">
        <v>264</v>
      </c>
      <c r="J31" s="6" t="s">
        <v>300</v>
      </c>
      <c r="K31" s="23" t="s">
        <v>506</v>
      </c>
      <c r="L31" s="6" t="s">
        <v>507</v>
      </c>
      <c r="M31" s="6" t="s">
        <v>508</v>
      </c>
      <c r="N31" s="24">
        <v>45261</v>
      </c>
      <c r="O31" s="25">
        <v>2600</v>
      </c>
      <c r="P31" s="26">
        <v>20000</v>
      </c>
      <c r="Q31" s="25">
        <f t="shared" si="0"/>
        <v>22600</v>
      </c>
      <c r="R31" s="6" t="s">
        <v>591</v>
      </c>
    </row>
    <row r="32" spans="1:18" ht="27" x14ac:dyDescent="0.35">
      <c r="A32" s="6" t="s">
        <v>167</v>
      </c>
      <c r="B32" s="6" t="s">
        <v>106</v>
      </c>
      <c r="C32" s="6" t="s">
        <v>46</v>
      </c>
      <c r="F32" s="6" t="s">
        <v>514</v>
      </c>
      <c r="G32" s="6" t="s">
        <v>256</v>
      </c>
      <c r="H32" s="6" t="s">
        <v>260</v>
      </c>
      <c r="I32" s="6" t="s">
        <v>262</v>
      </c>
      <c r="J32" s="6" t="s">
        <v>262</v>
      </c>
      <c r="K32" s="23" t="s">
        <v>345</v>
      </c>
      <c r="L32" s="6" t="s">
        <v>346</v>
      </c>
      <c r="M32" s="6" t="s">
        <v>347</v>
      </c>
      <c r="N32" s="24">
        <v>45200</v>
      </c>
      <c r="O32" s="25">
        <v>18500</v>
      </c>
      <c r="P32" s="26"/>
      <c r="Q32" s="25">
        <f t="shared" si="0"/>
        <v>18500</v>
      </c>
      <c r="R32" s="6" t="s">
        <v>514</v>
      </c>
    </row>
    <row r="33" spans="1:19" ht="27" x14ac:dyDescent="0.35">
      <c r="A33" s="6" t="s">
        <v>179</v>
      </c>
      <c r="B33" s="6" t="s">
        <v>251</v>
      </c>
      <c r="C33" s="6" t="s">
        <v>6</v>
      </c>
      <c r="F33" s="6" t="s">
        <v>525</v>
      </c>
      <c r="G33" s="6" t="s">
        <v>257</v>
      </c>
      <c r="H33" s="6" t="s">
        <v>269</v>
      </c>
      <c r="I33" s="6" t="s">
        <v>289</v>
      </c>
      <c r="J33" s="6" t="s">
        <v>290</v>
      </c>
      <c r="K33" s="23" t="s">
        <v>376</v>
      </c>
      <c r="L33" s="6" t="s">
        <v>377</v>
      </c>
      <c r="M33" s="6" t="s">
        <v>369</v>
      </c>
      <c r="N33" s="24">
        <v>45474</v>
      </c>
      <c r="O33" s="25">
        <v>47900</v>
      </c>
      <c r="P33" s="26"/>
      <c r="Q33" s="25">
        <f t="shared" si="0"/>
        <v>47900</v>
      </c>
      <c r="R33" s="6" t="s">
        <v>525</v>
      </c>
    </row>
    <row r="34" spans="1:19" ht="27" x14ac:dyDescent="0.35">
      <c r="A34" s="6" t="s">
        <v>171</v>
      </c>
      <c r="B34" s="6" t="s">
        <v>112</v>
      </c>
      <c r="C34" s="6" t="s">
        <v>50</v>
      </c>
      <c r="F34" s="6" t="s">
        <v>599</v>
      </c>
      <c r="G34" s="6" t="s">
        <v>255</v>
      </c>
      <c r="H34" s="6" t="s">
        <v>274</v>
      </c>
      <c r="I34" s="6" t="s">
        <v>275</v>
      </c>
      <c r="J34" s="6" t="s">
        <v>276</v>
      </c>
      <c r="K34" s="23" t="s">
        <v>356</v>
      </c>
      <c r="L34" s="6" t="s">
        <v>357</v>
      </c>
      <c r="M34" s="6" t="s">
        <v>358</v>
      </c>
      <c r="N34" s="24">
        <v>45200</v>
      </c>
      <c r="O34" s="25">
        <v>6000</v>
      </c>
      <c r="P34" s="26">
        <v>20000</v>
      </c>
      <c r="Q34" s="25">
        <f t="shared" si="0"/>
        <v>26000</v>
      </c>
      <c r="R34" s="6" t="s">
        <v>518</v>
      </c>
    </row>
    <row r="35" spans="1:19" ht="94.5" x14ac:dyDescent="0.35">
      <c r="A35" s="6" t="s">
        <v>176</v>
      </c>
      <c r="B35" s="6" t="s">
        <v>117</v>
      </c>
      <c r="C35" s="6" t="s">
        <v>55</v>
      </c>
      <c r="F35" s="6" t="s">
        <v>659</v>
      </c>
      <c r="G35" s="6" t="s">
        <v>256</v>
      </c>
      <c r="H35" s="6" t="s">
        <v>267</v>
      </c>
      <c r="I35" s="6" t="s">
        <v>278</v>
      </c>
      <c r="J35" s="6" t="s">
        <v>279</v>
      </c>
      <c r="K35" s="23" t="s">
        <v>370</v>
      </c>
      <c r="L35" s="6" t="s">
        <v>371</v>
      </c>
      <c r="M35" s="6" t="s">
        <v>372</v>
      </c>
      <c r="N35" s="24">
        <v>45231</v>
      </c>
      <c r="O35" s="25">
        <v>45000</v>
      </c>
      <c r="P35" s="26"/>
      <c r="Q35" s="25">
        <f t="shared" si="0"/>
        <v>45000</v>
      </c>
      <c r="R35" s="6" t="s">
        <v>522</v>
      </c>
    </row>
    <row r="36" spans="1:19" ht="27" x14ac:dyDescent="0.35">
      <c r="A36" s="6" t="s">
        <v>193</v>
      </c>
      <c r="B36" s="6" t="s">
        <v>18</v>
      </c>
      <c r="C36" s="6" t="s">
        <v>17</v>
      </c>
      <c r="D36" s="6" t="s">
        <v>18</v>
      </c>
      <c r="E36" s="6" t="s">
        <v>17</v>
      </c>
      <c r="F36" s="6" t="s">
        <v>615</v>
      </c>
      <c r="G36" s="6" t="s">
        <v>255</v>
      </c>
      <c r="H36" s="6" t="s">
        <v>258</v>
      </c>
      <c r="I36" s="6" t="s">
        <v>302</v>
      </c>
      <c r="J36" s="6" t="s">
        <v>321</v>
      </c>
      <c r="K36" s="23" t="s">
        <v>407</v>
      </c>
      <c r="L36" s="6" t="s">
        <v>408</v>
      </c>
      <c r="M36" s="6" t="s">
        <v>369</v>
      </c>
      <c r="N36" s="24">
        <v>45170</v>
      </c>
      <c r="O36" s="25">
        <v>6300</v>
      </c>
      <c r="P36" s="27">
        <v>20000</v>
      </c>
      <c r="Q36" s="25">
        <f t="shared" si="0"/>
        <v>26300</v>
      </c>
      <c r="R36" s="6" t="s">
        <v>539</v>
      </c>
    </row>
    <row r="37" spans="1:19" ht="27.4" x14ac:dyDescent="0.4">
      <c r="A37" s="6" t="str">
        <f>"KUR 2023/4973"</f>
        <v>KUR 2023/4973</v>
      </c>
      <c r="B37" s="7" t="s">
        <v>693</v>
      </c>
      <c r="C37" s="6" t="s">
        <v>694</v>
      </c>
      <c r="D37" s="7"/>
      <c r="E37" s="7"/>
      <c r="F37" s="6" t="str">
        <f>"Bröd och mjölk"</f>
        <v>Bröd och mjölk</v>
      </c>
      <c r="G37" s="6" t="str">
        <f>"Adults"</f>
        <v>Adults</v>
      </c>
      <c r="H37" s="6" t="str">
        <f>"nonfiction"</f>
        <v>nonfiction</v>
      </c>
      <c r="I37" s="7" t="str">
        <f>"Finnish"</f>
        <v>Finnish</v>
      </c>
      <c r="J37" s="6" t="str">
        <f>"Finland"</f>
        <v>Finland</v>
      </c>
      <c r="K37" s="23" t="str">
        <f>"Gummerus Publishers"</f>
        <v>Gummerus Publishers</v>
      </c>
      <c r="L37" s="6" t="s">
        <v>695</v>
      </c>
      <c r="M37" s="6" t="s">
        <v>347</v>
      </c>
      <c r="N37" s="24">
        <v>45323</v>
      </c>
      <c r="O37" s="25">
        <v>36350</v>
      </c>
      <c r="P37" s="25"/>
      <c r="Q37" s="25">
        <f t="shared" ref="Q37:Q69" si="1">O37+P37</f>
        <v>36350</v>
      </c>
      <c r="R37" s="6" t="str">
        <f>"Leipää ja maitoa"</f>
        <v>Leipää ja maitoa</v>
      </c>
      <c r="S37" s="22"/>
    </row>
    <row r="38" spans="1:19" ht="54.4" x14ac:dyDescent="0.4">
      <c r="A38" s="6" t="str">
        <f>"KUR 2023/816"</f>
        <v>KUR 2023/816</v>
      </c>
      <c r="B38" s="7" t="s">
        <v>691</v>
      </c>
      <c r="C38" s="6" t="s">
        <v>692</v>
      </c>
      <c r="D38" s="7"/>
      <c r="E38" s="7"/>
      <c r="F38" s="6" t="str">
        <f>"Mitt stora vackra hat. En biografi över Victoria Benedictsson"</f>
        <v>Mitt stora vackra hat. En biografi över Victoria Benedictsson</v>
      </c>
      <c r="G38" s="6" t="str">
        <f>"Adults"</f>
        <v>Adults</v>
      </c>
      <c r="H38" s="6" t="str">
        <f>"nonfiction"</f>
        <v>nonfiction</v>
      </c>
      <c r="I38" s="7" t="str">
        <f>"Danish"</f>
        <v>Danish</v>
      </c>
      <c r="J38" s="6" t="str">
        <f>"Denmark"</f>
        <v>Denmark</v>
      </c>
      <c r="K38" s="23" t="str">
        <f>"Gutkind Forlag"</f>
        <v>Gutkind Forlag</v>
      </c>
      <c r="L38" s="6" t="str">
        <f>"Juliane Wammen"</f>
        <v>Juliane Wammen</v>
      </c>
      <c r="M38" s="6" t="str">
        <f>"Bokförlaget Polaris"</f>
        <v>Bokförlaget Polaris</v>
      </c>
      <c r="N38" s="24">
        <v>45139</v>
      </c>
      <c r="O38" s="25">
        <v>65400</v>
      </c>
      <c r="P38" s="25"/>
      <c r="Q38" s="25">
        <f t="shared" si="1"/>
        <v>65400</v>
      </c>
      <c r="R38" s="6" t="str">
        <f>"Leipää ja maitoa"</f>
        <v>Leipää ja maitoa</v>
      </c>
      <c r="S38" s="22"/>
    </row>
    <row r="39" spans="1:19" ht="40.5" x14ac:dyDescent="0.35">
      <c r="A39" s="6" t="s">
        <v>169</v>
      </c>
      <c r="B39" s="6" t="s">
        <v>109</v>
      </c>
      <c r="C39" s="6" t="s">
        <v>48</v>
      </c>
      <c r="F39" s="6" t="s">
        <v>597</v>
      </c>
      <c r="G39" s="6" t="s">
        <v>256</v>
      </c>
      <c r="H39" s="6" t="s">
        <v>260</v>
      </c>
      <c r="I39" s="6" t="s">
        <v>261</v>
      </c>
      <c r="J39" s="6" t="s">
        <v>262</v>
      </c>
      <c r="K39" s="23" t="s">
        <v>350</v>
      </c>
      <c r="L39" s="6" t="s">
        <v>351</v>
      </c>
      <c r="M39" s="6" t="s">
        <v>347</v>
      </c>
      <c r="N39" s="24">
        <v>45200</v>
      </c>
      <c r="O39" s="25">
        <v>42200</v>
      </c>
      <c r="P39" s="26"/>
      <c r="Q39" s="25">
        <f t="shared" si="1"/>
        <v>42200</v>
      </c>
      <c r="R39" s="6" t="s">
        <v>516</v>
      </c>
    </row>
    <row r="40" spans="1:19" ht="40.5" x14ac:dyDescent="0.35">
      <c r="A40" s="6" t="s">
        <v>249</v>
      </c>
      <c r="B40" s="6" t="s">
        <v>159</v>
      </c>
      <c r="C40" s="6" t="s">
        <v>100</v>
      </c>
      <c r="F40" s="6" t="s">
        <v>654</v>
      </c>
      <c r="G40" s="6" t="s">
        <v>256</v>
      </c>
      <c r="H40" s="6" t="s">
        <v>260</v>
      </c>
      <c r="I40" s="6" t="s">
        <v>261</v>
      </c>
      <c r="J40" s="6" t="s">
        <v>262</v>
      </c>
      <c r="K40" s="23" t="s">
        <v>350</v>
      </c>
      <c r="L40" s="6" t="s">
        <v>504</v>
      </c>
      <c r="M40" s="6" t="s">
        <v>505</v>
      </c>
      <c r="N40" s="24">
        <v>45352</v>
      </c>
      <c r="O40" s="25">
        <v>53400</v>
      </c>
      <c r="P40" s="26"/>
      <c r="Q40" s="25">
        <f t="shared" si="1"/>
        <v>53400</v>
      </c>
      <c r="R40" s="6" t="s">
        <v>590</v>
      </c>
    </row>
    <row r="41" spans="1:19" ht="40.5" x14ac:dyDescent="0.35">
      <c r="A41" s="6" t="s">
        <v>194</v>
      </c>
      <c r="B41" s="6" t="s">
        <v>130</v>
      </c>
      <c r="C41" s="6" t="s">
        <v>67</v>
      </c>
      <c r="F41" s="6" t="s">
        <v>668</v>
      </c>
      <c r="G41" s="6" t="s">
        <v>256</v>
      </c>
      <c r="H41" s="6" t="s">
        <v>260</v>
      </c>
      <c r="I41" s="6" t="s">
        <v>303</v>
      </c>
      <c r="J41" s="6" t="s">
        <v>304</v>
      </c>
      <c r="K41" s="23" t="s">
        <v>409</v>
      </c>
      <c r="L41" s="6" t="s">
        <v>410</v>
      </c>
      <c r="M41" s="6" t="s">
        <v>347</v>
      </c>
      <c r="N41" s="24">
        <v>45383</v>
      </c>
      <c r="O41" s="25">
        <v>46200</v>
      </c>
      <c r="P41" s="26"/>
      <c r="Q41" s="25">
        <f t="shared" si="1"/>
        <v>46200</v>
      </c>
      <c r="R41" s="6" t="s">
        <v>540</v>
      </c>
    </row>
    <row r="42" spans="1:19" ht="27" x14ac:dyDescent="0.35">
      <c r="A42" s="6" t="s">
        <v>219</v>
      </c>
      <c r="B42" s="6" t="s">
        <v>145</v>
      </c>
      <c r="C42" s="6" t="s">
        <v>12</v>
      </c>
      <c r="D42" s="6" t="s">
        <v>29</v>
      </c>
      <c r="E42" s="6" t="s">
        <v>30</v>
      </c>
      <c r="F42" s="6" t="s">
        <v>633</v>
      </c>
      <c r="G42" s="6" t="s">
        <v>255</v>
      </c>
      <c r="H42" s="6" t="s">
        <v>258</v>
      </c>
      <c r="I42" s="6" t="s">
        <v>287</v>
      </c>
      <c r="J42" s="6" t="s">
        <v>288</v>
      </c>
      <c r="K42" s="23" t="s">
        <v>458</v>
      </c>
      <c r="L42" s="6" t="s">
        <v>661</v>
      </c>
      <c r="M42" s="6" t="s">
        <v>688</v>
      </c>
      <c r="N42" s="24">
        <v>45170</v>
      </c>
      <c r="O42" s="25">
        <v>1900</v>
      </c>
      <c r="P42" s="26">
        <v>20000</v>
      </c>
      <c r="Q42" s="25">
        <f t="shared" si="1"/>
        <v>21900</v>
      </c>
      <c r="R42" s="6" t="s">
        <v>561</v>
      </c>
    </row>
    <row r="43" spans="1:19" ht="27" x14ac:dyDescent="0.35">
      <c r="A43" s="6" t="s">
        <v>197</v>
      </c>
      <c r="B43" s="6" t="s">
        <v>132</v>
      </c>
      <c r="C43" s="6" t="s">
        <v>20</v>
      </c>
      <c r="D43" s="6" t="s">
        <v>14</v>
      </c>
      <c r="E43" s="6" t="s">
        <v>19</v>
      </c>
      <c r="F43" s="6" t="s">
        <v>617</v>
      </c>
      <c r="G43" s="6" t="s">
        <v>255</v>
      </c>
      <c r="H43" s="6" t="s">
        <v>258</v>
      </c>
      <c r="I43" s="6" t="s">
        <v>306</v>
      </c>
      <c r="J43" s="6" t="s">
        <v>290</v>
      </c>
      <c r="K43" s="23" t="s">
        <v>415</v>
      </c>
      <c r="L43" s="6" t="s">
        <v>416</v>
      </c>
      <c r="M43" s="6" t="s">
        <v>417</v>
      </c>
      <c r="N43" s="24">
        <v>45200</v>
      </c>
      <c r="O43" s="25">
        <v>2200</v>
      </c>
      <c r="P43" s="26">
        <v>20000</v>
      </c>
      <c r="Q43" s="25">
        <f t="shared" si="1"/>
        <v>22200</v>
      </c>
      <c r="R43" s="6" t="s">
        <v>542</v>
      </c>
    </row>
    <row r="44" spans="1:19" ht="27" x14ac:dyDescent="0.35">
      <c r="A44" s="6" t="s">
        <v>206</v>
      </c>
      <c r="B44" s="6" t="s">
        <v>139</v>
      </c>
      <c r="C44" s="6" t="s">
        <v>74</v>
      </c>
      <c r="F44" s="6" t="s">
        <v>624</v>
      </c>
      <c r="G44" s="6" t="s">
        <v>255</v>
      </c>
      <c r="H44" s="6" t="s">
        <v>258</v>
      </c>
      <c r="I44" s="6" t="s">
        <v>289</v>
      </c>
      <c r="J44" s="6" t="s">
        <v>290</v>
      </c>
      <c r="K44" s="23" t="s">
        <v>415</v>
      </c>
      <c r="L44" s="6" t="s">
        <v>435</v>
      </c>
      <c r="M44" s="6" t="s">
        <v>369</v>
      </c>
      <c r="N44" s="24">
        <v>45078</v>
      </c>
      <c r="O44" s="25">
        <v>2700</v>
      </c>
      <c r="P44" s="26">
        <v>20000</v>
      </c>
      <c r="Q44" s="25">
        <f t="shared" si="1"/>
        <v>22700</v>
      </c>
      <c r="R44" s="6" t="s">
        <v>551</v>
      </c>
    </row>
    <row r="45" spans="1:19" ht="27" x14ac:dyDescent="0.35">
      <c r="A45" s="6" t="s">
        <v>208</v>
      </c>
      <c r="B45" s="6" t="s">
        <v>110</v>
      </c>
      <c r="C45" s="6" t="s">
        <v>23</v>
      </c>
      <c r="D45" s="6" t="s">
        <v>4</v>
      </c>
      <c r="E45" s="6" t="s">
        <v>5</v>
      </c>
      <c r="F45" s="6" t="s">
        <v>626</v>
      </c>
      <c r="G45" s="6" t="s">
        <v>255</v>
      </c>
      <c r="H45" s="6" t="s">
        <v>282</v>
      </c>
      <c r="I45" s="6" t="s">
        <v>289</v>
      </c>
      <c r="J45" s="6" t="s">
        <v>290</v>
      </c>
      <c r="K45" s="23" t="s">
        <v>415</v>
      </c>
      <c r="L45" s="6" t="s">
        <v>416</v>
      </c>
      <c r="M45" s="6" t="s">
        <v>335</v>
      </c>
      <c r="N45" s="24">
        <v>45170</v>
      </c>
      <c r="O45" s="26">
        <v>6700</v>
      </c>
      <c r="P45" s="26">
        <v>20000</v>
      </c>
      <c r="Q45" s="25">
        <f t="shared" si="1"/>
        <v>26700</v>
      </c>
      <c r="R45" s="6" t="s">
        <v>553</v>
      </c>
    </row>
    <row r="46" spans="1:19" ht="40.5" x14ac:dyDescent="0.35">
      <c r="A46" s="6" t="s">
        <v>199</v>
      </c>
      <c r="B46" s="6" t="s">
        <v>134</v>
      </c>
      <c r="C46" s="6" t="s">
        <v>70</v>
      </c>
      <c r="F46" s="6" t="s">
        <v>619</v>
      </c>
      <c r="G46" s="6" t="s">
        <v>256</v>
      </c>
      <c r="H46" s="6" t="s">
        <v>267</v>
      </c>
      <c r="I46" s="6" t="s">
        <v>289</v>
      </c>
      <c r="J46" s="6" t="s">
        <v>290</v>
      </c>
      <c r="K46" s="23" t="s">
        <v>415</v>
      </c>
      <c r="L46" s="6" t="s">
        <v>421</v>
      </c>
      <c r="M46" s="6" t="s">
        <v>353</v>
      </c>
      <c r="N46" s="24">
        <v>45170</v>
      </c>
      <c r="O46" s="25">
        <v>19900</v>
      </c>
      <c r="P46" s="26"/>
      <c r="Q46" s="25">
        <f t="shared" si="1"/>
        <v>19900</v>
      </c>
      <c r="R46" s="6" t="s">
        <v>544</v>
      </c>
    </row>
    <row r="47" spans="1:19" ht="40.5" x14ac:dyDescent="0.35">
      <c r="A47" s="6" t="s">
        <v>182</v>
      </c>
      <c r="B47" s="6" t="s">
        <v>120</v>
      </c>
      <c r="C47" s="6" t="s">
        <v>59</v>
      </c>
      <c r="F47" s="6" t="s">
        <v>606</v>
      </c>
      <c r="G47" s="6" t="s">
        <v>256</v>
      </c>
      <c r="H47" s="6" t="s">
        <v>260</v>
      </c>
      <c r="I47" s="6" t="s">
        <v>266</v>
      </c>
      <c r="J47" s="6" t="s">
        <v>263</v>
      </c>
      <c r="K47" s="23" t="s">
        <v>380</v>
      </c>
      <c r="L47" s="6" t="s">
        <v>381</v>
      </c>
      <c r="M47" s="6" t="s">
        <v>353</v>
      </c>
      <c r="N47" s="24">
        <v>45292</v>
      </c>
      <c r="O47" s="25">
        <v>35900</v>
      </c>
      <c r="P47" s="26"/>
      <c r="Q47" s="25">
        <f t="shared" si="1"/>
        <v>35900</v>
      </c>
      <c r="R47" s="6" t="s">
        <v>528</v>
      </c>
    </row>
    <row r="48" spans="1:19" ht="27" x14ac:dyDescent="0.35">
      <c r="A48" s="6" t="s">
        <v>212</v>
      </c>
      <c r="B48" s="6" t="s">
        <v>143</v>
      </c>
      <c r="C48" s="6" t="s">
        <v>77</v>
      </c>
      <c r="F48" s="6" t="s">
        <v>628</v>
      </c>
      <c r="G48" s="6" t="s">
        <v>255</v>
      </c>
      <c r="H48" s="6" t="s">
        <v>258</v>
      </c>
      <c r="I48" s="6" t="s">
        <v>302</v>
      </c>
      <c r="J48" s="6" t="s">
        <v>321</v>
      </c>
      <c r="K48" s="23" t="s">
        <v>445</v>
      </c>
      <c r="L48" s="6" t="s">
        <v>446</v>
      </c>
      <c r="M48" s="6" t="s">
        <v>447</v>
      </c>
      <c r="N48" s="24">
        <v>45170</v>
      </c>
      <c r="O48" s="25">
        <v>4000</v>
      </c>
      <c r="P48" s="26">
        <v>20000</v>
      </c>
      <c r="Q48" s="25">
        <f t="shared" si="1"/>
        <v>24000</v>
      </c>
      <c r="R48" s="6" t="s">
        <v>556</v>
      </c>
    </row>
    <row r="49" spans="1:18" ht="27" x14ac:dyDescent="0.35">
      <c r="A49" s="6" t="s">
        <v>187</v>
      </c>
      <c r="B49" s="6" t="s">
        <v>125</v>
      </c>
      <c r="C49" s="6" t="s">
        <v>63</v>
      </c>
      <c r="F49" s="6" t="s">
        <v>610</v>
      </c>
      <c r="G49" s="6" t="s">
        <v>256</v>
      </c>
      <c r="H49" s="6" t="s">
        <v>260</v>
      </c>
      <c r="I49" s="6" t="s">
        <v>266</v>
      </c>
      <c r="J49" s="6" t="s">
        <v>263</v>
      </c>
      <c r="K49" s="23" t="s">
        <v>393</v>
      </c>
      <c r="L49" s="6" t="s">
        <v>394</v>
      </c>
      <c r="M49" s="6" t="s">
        <v>395</v>
      </c>
      <c r="N49" s="24">
        <v>45292</v>
      </c>
      <c r="O49" s="25">
        <v>23500</v>
      </c>
      <c r="P49" s="26"/>
      <c r="Q49" s="25">
        <f t="shared" si="1"/>
        <v>23500</v>
      </c>
      <c r="R49" s="6" t="s">
        <v>533</v>
      </c>
    </row>
    <row r="50" spans="1:18" ht="27" x14ac:dyDescent="0.35">
      <c r="A50" s="6" t="s">
        <v>230</v>
      </c>
      <c r="B50" s="6" t="s">
        <v>148</v>
      </c>
      <c r="C50" s="6" t="s">
        <v>34</v>
      </c>
      <c r="D50" s="6" t="s">
        <v>35</v>
      </c>
      <c r="E50" s="6" t="s">
        <v>87</v>
      </c>
      <c r="F50" s="6" t="s">
        <v>640</v>
      </c>
      <c r="G50" s="6" t="s">
        <v>255</v>
      </c>
      <c r="H50" s="6" t="s">
        <v>258</v>
      </c>
      <c r="I50" s="6" t="s">
        <v>275</v>
      </c>
      <c r="J50" s="6" t="s">
        <v>325</v>
      </c>
      <c r="K50" s="23" t="s">
        <v>471</v>
      </c>
      <c r="L50" s="6" t="s">
        <v>472</v>
      </c>
      <c r="M50" s="6" t="s">
        <v>420</v>
      </c>
      <c r="N50" s="24">
        <v>45352</v>
      </c>
      <c r="O50" s="25">
        <v>3000</v>
      </c>
      <c r="P50" s="26">
        <v>20000</v>
      </c>
      <c r="Q50" s="25">
        <f t="shared" si="1"/>
        <v>23000</v>
      </c>
      <c r="R50" s="6" t="s">
        <v>571</v>
      </c>
    </row>
    <row r="51" spans="1:18" ht="40.5" x14ac:dyDescent="0.35">
      <c r="A51" s="6" t="s">
        <v>235</v>
      </c>
      <c r="B51" s="6" t="s">
        <v>151</v>
      </c>
      <c r="C51" s="6" t="s">
        <v>91</v>
      </c>
      <c r="F51" s="6" t="s">
        <v>644</v>
      </c>
      <c r="G51" s="6" t="s">
        <v>256</v>
      </c>
      <c r="H51" s="6" t="s">
        <v>267</v>
      </c>
      <c r="I51" s="6" t="s">
        <v>275</v>
      </c>
      <c r="J51" s="6" t="s">
        <v>276</v>
      </c>
      <c r="K51" s="23" t="s">
        <v>476</v>
      </c>
      <c r="L51" s="6" t="s">
        <v>478</v>
      </c>
      <c r="M51" s="6" t="s">
        <v>353</v>
      </c>
      <c r="N51" s="24">
        <v>45231</v>
      </c>
      <c r="O51" s="25">
        <v>13000</v>
      </c>
      <c r="P51" s="26"/>
      <c r="Q51" s="25">
        <f t="shared" si="1"/>
        <v>13000</v>
      </c>
      <c r="R51" s="6" t="s">
        <v>576</v>
      </c>
    </row>
    <row r="52" spans="1:18" ht="40.5" x14ac:dyDescent="0.35">
      <c r="A52" s="6" t="s">
        <v>234</v>
      </c>
      <c r="B52" s="6" t="s">
        <v>134</v>
      </c>
      <c r="C52" s="6" t="s">
        <v>70</v>
      </c>
      <c r="F52" s="6" t="s">
        <v>619</v>
      </c>
      <c r="G52" s="6" t="s">
        <v>256</v>
      </c>
      <c r="H52" s="6" t="s">
        <v>260</v>
      </c>
      <c r="I52" s="6" t="s">
        <v>275</v>
      </c>
      <c r="J52" s="6" t="s">
        <v>276</v>
      </c>
      <c r="K52" s="23" t="s">
        <v>476</v>
      </c>
      <c r="L52" s="6" t="s">
        <v>477</v>
      </c>
      <c r="M52" s="6" t="s">
        <v>353</v>
      </c>
      <c r="N52" s="24">
        <v>45352</v>
      </c>
      <c r="O52" s="25">
        <v>16900</v>
      </c>
      <c r="P52" s="26"/>
      <c r="Q52" s="25">
        <f t="shared" si="1"/>
        <v>16900</v>
      </c>
      <c r="R52" s="6" t="s">
        <v>575</v>
      </c>
    </row>
    <row r="53" spans="1:18" ht="27" x14ac:dyDescent="0.35">
      <c r="A53" s="6" t="s">
        <v>243</v>
      </c>
      <c r="B53" s="6" t="s">
        <v>118</v>
      </c>
      <c r="C53" s="6" t="s">
        <v>98</v>
      </c>
      <c r="F53" s="6" t="s">
        <v>584</v>
      </c>
      <c r="G53" s="6" t="s">
        <v>257</v>
      </c>
      <c r="H53" s="6" t="s">
        <v>274</v>
      </c>
      <c r="I53" s="6" t="s">
        <v>261</v>
      </c>
      <c r="J53" s="6" t="s">
        <v>331</v>
      </c>
      <c r="K53" s="23" t="s">
        <v>492</v>
      </c>
      <c r="L53" s="6" t="s">
        <v>493</v>
      </c>
      <c r="M53" s="6" t="s">
        <v>494</v>
      </c>
      <c r="N53" s="24">
        <v>45200</v>
      </c>
      <c r="O53" s="25">
        <v>28000</v>
      </c>
      <c r="P53" s="26">
        <v>20000</v>
      </c>
      <c r="Q53" s="25">
        <f t="shared" si="1"/>
        <v>48000</v>
      </c>
      <c r="R53" s="6" t="s">
        <v>584</v>
      </c>
    </row>
    <row r="54" spans="1:18" ht="40.5" x14ac:dyDescent="0.35">
      <c r="A54" s="6" t="s">
        <v>200</v>
      </c>
      <c r="B54" s="6" t="s">
        <v>116</v>
      </c>
      <c r="C54" s="6" t="s">
        <v>40</v>
      </c>
      <c r="F54" s="6" t="s">
        <v>620</v>
      </c>
      <c r="G54" s="6" t="s">
        <v>256</v>
      </c>
      <c r="H54" s="6" t="s">
        <v>260</v>
      </c>
      <c r="I54" s="6" t="s">
        <v>264</v>
      </c>
      <c r="J54" s="6" t="s">
        <v>310</v>
      </c>
      <c r="K54" s="23" t="s">
        <v>422</v>
      </c>
      <c r="L54" s="6" t="s">
        <v>423</v>
      </c>
      <c r="M54" s="6" t="s">
        <v>353</v>
      </c>
      <c r="N54" s="24">
        <v>45292</v>
      </c>
      <c r="O54" s="25">
        <v>34500</v>
      </c>
      <c r="P54" s="26"/>
      <c r="Q54" s="25">
        <f t="shared" si="1"/>
        <v>34500</v>
      </c>
      <c r="R54" s="6" t="s">
        <v>545</v>
      </c>
    </row>
    <row r="55" spans="1:18" ht="40.5" x14ac:dyDescent="0.35">
      <c r="A55" s="6" t="s">
        <v>224</v>
      </c>
      <c r="B55" s="6" t="s">
        <v>110</v>
      </c>
      <c r="C55" s="6" t="s">
        <v>1</v>
      </c>
      <c r="D55" s="6" t="s">
        <v>32</v>
      </c>
      <c r="E55" s="6" t="s">
        <v>84</v>
      </c>
      <c r="F55" s="6" t="s">
        <v>636</v>
      </c>
      <c r="G55" s="6" t="s">
        <v>255</v>
      </c>
      <c r="H55" s="6" t="s">
        <v>282</v>
      </c>
      <c r="I55" s="6" t="s">
        <v>271</v>
      </c>
      <c r="J55" s="6" t="s">
        <v>305</v>
      </c>
      <c r="K55" s="23" t="s">
        <v>413</v>
      </c>
      <c r="L55" s="6" t="s">
        <v>414</v>
      </c>
      <c r="M55" s="6" t="s">
        <v>335</v>
      </c>
      <c r="N55" s="24">
        <v>45108</v>
      </c>
      <c r="O55" s="25">
        <v>7800</v>
      </c>
      <c r="P55" s="26">
        <v>20000</v>
      </c>
      <c r="Q55" s="25">
        <f t="shared" si="1"/>
        <v>27800</v>
      </c>
      <c r="R55" s="6" t="s">
        <v>566</v>
      </c>
    </row>
    <row r="56" spans="1:18" ht="40.5" x14ac:dyDescent="0.35">
      <c r="A56" s="6" t="s">
        <v>196</v>
      </c>
      <c r="B56" s="6" t="s">
        <v>14</v>
      </c>
      <c r="C56" s="6" t="s">
        <v>19</v>
      </c>
      <c r="D56" s="6" t="s">
        <v>14</v>
      </c>
      <c r="E56" s="6" t="s">
        <v>19</v>
      </c>
      <c r="F56" s="6" t="s">
        <v>616</v>
      </c>
      <c r="G56" s="6" t="s">
        <v>255</v>
      </c>
      <c r="H56" s="6" t="s">
        <v>258</v>
      </c>
      <c r="I56" s="6" t="s">
        <v>271</v>
      </c>
      <c r="J56" s="6" t="s">
        <v>305</v>
      </c>
      <c r="K56" s="23" t="s">
        <v>413</v>
      </c>
      <c r="L56" s="6" t="s">
        <v>414</v>
      </c>
      <c r="M56" s="6" t="s">
        <v>688</v>
      </c>
      <c r="N56" s="24">
        <v>45139</v>
      </c>
      <c r="O56" s="25">
        <v>1200</v>
      </c>
      <c r="P56" s="26">
        <v>18500</v>
      </c>
      <c r="Q56" s="25">
        <f t="shared" si="1"/>
        <v>19700</v>
      </c>
      <c r="R56" s="6" t="s">
        <v>541</v>
      </c>
    </row>
    <row r="57" spans="1:18" s="6" customFormat="1" ht="45.75" customHeight="1" x14ac:dyDescent="0.35">
      <c r="A57" s="6" t="s">
        <v>706</v>
      </c>
      <c r="B57" s="6" t="s">
        <v>701</v>
      </c>
      <c r="C57" s="6" t="s">
        <v>702</v>
      </c>
      <c r="F57" s="6" t="s">
        <v>703</v>
      </c>
      <c r="G57" s="6" t="s">
        <v>256</v>
      </c>
      <c r="H57" s="6" t="s">
        <v>291</v>
      </c>
      <c r="I57" s="6" t="s">
        <v>698</v>
      </c>
      <c r="J57" s="6" t="s">
        <v>699</v>
      </c>
      <c r="K57" s="23" t="s">
        <v>697</v>
      </c>
      <c r="L57" s="28" t="s">
        <v>700</v>
      </c>
      <c r="M57" s="6" t="s">
        <v>704</v>
      </c>
      <c r="N57" s="29">
        <v>45200</v>
      </c>
      <c r="O57" s="30">
        <v>15000</v>
      </c>
      <c r="P57" s="23"/>
      <c r="Q57" s="30">
        <f>O57+P57</f>
        <v>15000</v>
      </c>
      <c r="R57" s="6" t="s">
        <v>705</v>
      </c>
    </row>
    <row r="58" spans="1:18" ht="40.5" x14ac:dyDescent="0.35">
      <c r="A58" s="6" t="s">
        <v>231</v>
      </c>
      <c r="B58" s="6" t="s">
        <v>149</v>
      </c>
      <c r="C58" s="6" t="s">
        <v>88</v>
      </c>
      <c r="F58" s="6" t="s">
        <v>641</v>
      </c>
      <c r="G58" s="6" t="s">
        <v>256</v>
      </c>
      <c r="H58" s="6" t="s">
        <v>260</v>
      </c>
      <c r="I58" s="6" t="s">
        <v>326</v>
      </c>
      <c r="J58" s="6" t="s">
        <v>333</v>
      </c>
      <c r="K58" s="23" t="s">
        <v>473</v>
      </c>
      <c r="L58" s="6" t="s">
        <v>474</v>
      </c>
      <c r="M58" s="6" t="s">
        <v>353</v>
      </c>
      <c r="N58" s="24">
        <v>45323</v>
      </c>
      <c r="O58" s="25">
        <v>8400</v>
      </c>
      <c r="P58" s="26"/>
      <c r="Q58" s="25">
        <f t="shared" si="1"/>
        <v>8400</v>
      </c>
      <c r="R58" s="6" t="s">
        <v>572</v>
      </c>
    </row>
    <row r="59" spans="1:18" ht="27" x14ac:dyDescent="0.35">
      <c r="A59" s="6" t="s">
        <v>214</v>
      </c>
      <c r="B59" s="6" t="s">
        <v>14</v>
      </c>
      <c r="C59" s="6" t="s">
        <v>9</v>
      </c>
      <c r="F59" s="6" t="s">
        <v>625</v>
      </c>
      <c r="G59" s="6" t="s">
        <v>255</v>
      </c>
      <c r="H59" s="6" t="s">
        <v>258</v>
      </c>
      <c r="I59" s="6" t="s">
        <v>302</v>
      </c>
      <c r="J59" s="6" t="s">
        <v>321</v>
      </c>
      <c r="K59" s="23" t="s">
        <v>450</v>
      </c>
      <c r="L59" s="6" t="s">
        <v>451</v>
      </c>
      <c r="M59" s="6" t="s">
        <v>369</v>
      </c>
      <c r="N59" s="24">
        <v>45170</v>
      </c>
      <c r="O59" s="25">
        <v>5000</v>
      </c>
      <c r="P59" s="26">
        <v>20000</v>
      </c>
      <c r="Q59" s="25">
        <f t="shared" si="1"/>
        <v>25000</v>
      </c>
    </row>
    <row r="60" spans="1:18" ht="81" x14ac:dyDescent="0.35">
      <c r="A60" s="6" t="s">
        <v>191</v>
      </c>
      <c r="B60" s="6" t="s">
        <v>128</v>
      </c>
      <c r="C60" s="6" t="s">
        <v>15</v>
      </c>
      <c r="D60" s="6" t="s">
        <v>16</v>
      </c>
      <c r="E60" s="6" t="s">
        <v>65</v>
      </c>
      <c r="F60" s="6" t="s">
        <v>613</v>
      </c>
      <c r="G60" s="6" t="s">
        <v>255</v>
      </c>
      <c r="H60" s="6" t="s">
        <v>258</v>
      </c>
      <c r="I60" s="6" t="s">
        <v>275</v>
      </c>
      <c r="J60" s="6" t="s">
        <v>301</v>
      </c>
      <c r="K60" s="23" t="s">
        <v>403</v>
      </c>
      <c r="L60" s="6" t="s">
        <v>404</v>
      </c>
      <c r="M60" s="6" t="s">
        <v>369</v>
      </c>
      <c r="N60" s="24">
        <v>45170</v>
      </c>
      <c r="O60" s="25">
        <v>1100</v>
      </c>
      <c r="P60" s="26">
        <v>20000</v>
      </c>
      <c r="Q60" s="25">
        <f t="shared" si="1"/>
        <v>21100</v>
      </c>
      <c r="R60" s="6" t="s">
        <v>537</v>
      </c>
    </row>
    <row r="61" spans="1:18" ht="27" x14ac:dyDescent="0.35">
      <c r="A61" s="6" t="s">
        <v>228</v>
      </c>
      <c r="B61" s="6" t="s">
        <v>146</v>
      </c>
      <c r="C61" s="6" t="s">
        <v>86</v>
      </c>
      <c r="F61" s="6" t="s">
        <v>639</v>
      </c>
      <c r="G61" s="6" t="s">
        <v>256</v>
      </c>
      <c r="H61" s="6" t="s">
        <v>260</v>
      </c>
      <c r="I61" s="6" t="s">
        <v>315</v>
      </c>
      <c r="J61" s="6" t="s">
        <v>316</v>
      </c>
      <c r="K61" s="23" t="s">
        <v>468</v>
      </c>
      <c r="L61" s="6" t="s">
        <v>469</v>
      </c>
      <c r="M61" s="6" t="s">
        <v>662</v>
      </c>
      <c r="N61" s="24">
        <v>45444</v>
      </c>
      <c r="O61" s="25">
        <v>23000</v>
      </c>
      <c r="P61" s="26"/>
      <c r="Q61" s="25">
        <f t="shared" si="1"/>
        <v>23000</v>
      </c>
    </row>
    <row r="62" spans="1:18" ht="54" x14ac:dyDescent="0.35">
      <c r="A62" s="6" t="s">
        <v>192</v>
      </c>
      <c r="B62" s="6" t="s">
        <v>129</v>
      </c>
      <c r="C62" s="6" t="s">
        <v>66</v>
      </c>
      <c r="F62" s="6" t="s">
        <v>614</v>
      </c>
      <c r="G62" s="6" t="s">
        <v>257</v>
      </c>
      <c r="H62" s="6" t="s">
        <v>269</v>
      </c>
      <c r="I62" s="6" t="s">
        <v>286</v>
      </c>
      <c r="J62" s="6" t="s">
        <v>656</v>
      </c>
      <c r="K62" s="23" t="s">
        <v>405</v>
      </c>
      <c r="L62" s="6" t="s">
        <v>406</v>
      </c>
      <c r="M62" s="6" t="s">
        <v>369</v>
      </c>
      <c r="N62" s="24">
        <v>45108</v>
      </c>
      <c r="O62" s="25">
        <v>15000</v>
      </c>
      <c r="P62" s="26"/>
      <c r="Q62" s="25">
        <f t="shared" si="1"/>
        <v>15000</v>
      </c>
      <c r="R62" s="6" t="s">
        <v>538</v>
      </c>
    </row>
    <row r="63" spans="1:18" ht="27" x14ac:dyDescent="0.35">
      <c r="A63" s="6" t="s">
        <v>218</v>
      </c>
      <c r="B63" s="6" t="s">
        <v>128</v>
      </c>
      <c r="C63" s="6" t="s">
        <v>15</v>
      </c>
      <c r="F63" s="6" t="s">
        <v>632</v>
      </c>
      <c r="G63" s="6" t="s">
        <v>255</v>
      </c>
      <c r="H63" s="6" t="s">
        <v>282</v>
      </c>
      <c r="I63" s="6" t="s">
        <v>278</v>
      </c>
      <c r="J63" s="6" t="s">
        <v>279</v>
      </c>
      <c r="K63" s="23" t="s">
        <v>457</v>
      </c>
      <c r="L63" s="6" t="s">
        <v>360</v>
      </c>
      <c r="M63" s="6" t="s">
        <v>369</v>
      </c>
      <c r="N63" s="24">
        <v>45261</v>
      </c>
      <c r="O63" s="25">
        <v>17500</v>
      </c>
      <c r="P63" s="26">
        <v>0</v>
      </c>
      <c r="Q63" s="25">
        <f t="shared" si="1"/>
        <v>17500</v>
      </c>
      <c r="R63" s="6" t="s">
        <v>560</v>
      </c>
    </row>
    <row r="64" spans="1:18" ht="40.5" x14ac:dyDescent="0.35">
      <c r="A64" s="6" t="s">
        <v>240</v>
      </c>
      <c r="B64" s="6" t="s">
        <v>22</v>
      </c>
      <c r="C64" s="6" t="s">
        <v>96</v>
      </c>
      <c r="F64" s="6" t="s">
        <v>647</v>
      </c>
      <c r="G64" s="6" t="s">
        <v>256</v>
      </c>
      <c r="H64" s="6" t="s">
        <v>260</v>
      </c>
      <c r="I64" s="6" t="s">
        <v>264</v>
      </c>
      <c r="J64" s="6" t="s">
        <v>328</v>
      </c>
      <c r="K64" s="23" t="s">
        <v>487</v>
      </c>
      <c r="L64" s="6" t="s">
        <v>488</v>
      </c>
      <c r="M64" s="6" t="s">
        <v>353</v>
      </c>
      <c r="N64" s="24">
        <v>45078</v>
      </c>
      <c r="O64" s="25">
        <v>37500</v>
      </c>
      <c r="P64" s="26"/>
      <c r="Q64" s="25">
        <f t="shared" si="1"/>
        <v>37500</v>
      </c>
      <c r="R64" s="6" t="s">
        <v>581</v>
      </c>
    </row>
    <row r="65" spans="1:18" ht="27" x14ac:dyDescent="0.35">
      <c r="A65" s="6" t="s">
        <v>188</v>
      </c>
      <c r="B65" s="6" t="s">
        <v>126</v>
      </c>
      <c r="C65" s="6" t="s">
        <v>252</v>
      </c>
      <c r="F65" s="6" t="s">
        <v>611</v>
      </c>
      <c r="G65" s="6" t="s">
        <v>256</v>
      </c>
      <c r="H65" s="6" t="s">
        <v>260</v>
      </c>
      <c r="I65" s="6" t="s">
        <v>264</v>
      </c>
      <c r="J65" s="6" t="s">
        <v>300</v>
      </c>
      <c r="K65" s="23" t="s">
        <v>396</v>
      </c>
      <c r="L65" s="6" t="s">
        <v>397</v>
      </c>
      <c r="M65" s="6" t="s">
        <v>398</v>
      </c>
      <c r="N65" s="24">
        <v>44986</v>
      </c>
      <c r="O65" s="25">
        <v>83300</v>
      </c>
      <c r="P65" s="26"/>
      <c r="Q65" s="25">
        <f t="shared" si="1"/>
        <v>83300</v>
      </c>
      <c r="R65" s="6" t="s">
        <v>534</v>
      </c>
    </row>
    <row r="66" spans="1:18" ht="27" x14ac:dyDescent="0.35">
      <c r="A66" s="6" t="s">
        <v>164</v>
      </c>
      <c r="B66" s="6" t="s">
        <v>103</v>
      </c>
      <c r="C66" s="6" t="s">
        <v>43</v>
      </c>
      <c r="F66" s="6" t="s">
        <v>511</v>
      </c>
      <c r="G66" s="6" t="s">
        <v>256</v>
      </c>
      <c r="H66" s="6" t="s">
        <v>260</v>
      </c>
      <c r="I66" s="6" t="s">
        <v>266</v>
      </c>
      <c r="J66" s="6" t="s">
        <v>263</v>
      </c>
      <c r="K66" s="23" t="s">
        <v>337</v>
      </c>
      <c r="L66" s="6" t="s">
        <v>667</v>
      </c>
      <c r="M66" s="6" t="s">
        <v>666</v>
      </c>
      <c r="N66" s="24">
        <v>45139</v>
      </c>
      <c r="O66" s="25">
        <v>32700</v>
      </c>
      <c r="P66" s="26"/>
      <c r="Q66" s="25">
        <f t="shared" si="1"/>
        <v>32700</v>
      </c>
      <c r="R66" s="6" t="s">
        <v>511</v>
      </c>
    </row>
    <row r="67" spans="1:18" ht="27" x14ac:dyDescent="0.35">
      <c r="A67" s="6" t="s">
        <v>221</v>
      </c>
      <c r="B67" s="6" t="s">
        <v>102</v>
      </c>
      <c r="C67" s="6" t="s">
        <v>82</v>
      </c>
      <c r="F67" s="6" t="s">
        <v>635</v>
      </c>
      <c r="G67" s="6" t="s">
        <v>257</v>
      </c>
      <c r="H67" s="6" t="s">
        <v>269</v>
      </c>
      <c r="I67" s="6" t="s">
        <v>307</v>
      </c>
      <c r="J67" s="6" t="s">
        <v>314</v>
      </c>
      <c r="K67" s="23" t="s">
        <v>462</v>
      </c>
      <c r="L67" s="6" t="s">
        <v>463</v>
      </c>
      <c r="M67" s="6" t="s">
        <v>417</v>
      </c>
      <c r="N67" s="24">
        <v>45200</v>
      </c>
      <c r="O67" s="25">
        <v>31100</v>
      </c>
      <c r="P67" s="26"/>
      <c r="Q67" s="25">
        <f t="shared" si="1"/>
        <v>31100</v>
      </c>
      <c r="R67" s="6" t="s">
        <v>563</v>
      </c>
    </row>
    <row r="68" spans="1:18" ht="40.5" x14ac:dyDescent="0.35">
      <c r="A68" s="6" t="s">
        <v>209</v>
      </c>
      <c r="B68" s="6" t="s">
        <v>140</v>
      </c>
      <c r="C68" s="6" t="s">
        <v>24</v>
      </c>
      <c r="D68" s="6" t="s">
        <v>4</v>
      </c>
      <c r="E68" s="6" t="s">
        <v>5</v>
      </c>
      <c r="F68" s="6" t="s">
        <v>627</v>
      </c>
      <c r="G68" s="6" t="s">
        <v>255</v>
      </c>
      <c r="H68" s="6" t="s">
        <v>282</v>
      </c>
      <c r="I68" s="6" t="s">
        <v>307</v>
      </c>
      <c r="J68" s="6" t="s">
        <v>314</v>
      </c>
      <c r="K68" s="23" t="s">
        <v>438</v>
      </c>
      <c r="L68" s="6" t="s">
        <v>439</v>
      </c>
      <c r="M68" s="6" t="s">
        <v>440</v>
      </c>
      <c r="N68" s="24">
        <v>45231</v>
      </c>
      <c r="O68" s="26">
        <v>4600</v>
      </c>
      <c r="P68" s="26">
        <v>20000</v>
      </c>
      <c r="Q68" s="25">
        <f t="shared" si="1"/>
        <v>24600</v>
      </c>
      <c r="R68" s="6" t="s">
        <v>554</v>
      </c>
    </row>
    <row r="69" spans="1:18" ht="27" x14ac:dyDescent="0.35">
      <c r="A69" s="6" t="s">
        <v>207</v>
      </c>
      <c r="B69" s="6" t="s">
        <v>14</v>
      </c>
      <c r="C69" s="6" t="s">
        <v>9</v>
      </c>
      <c r="D69" s="6" t="s">
        <v>14</v>
      </c>
      <c r="E69" s="6" t="s">
        <v>9</v>
      </c>
      <c r="F69" s="6" t="s">
        <v>625</v>
      </c>
      <c r="G69" s="6" t="s">
        <v>255</v>
      </c>
      <c r="H69" s="6" t="s">
        <v>258</v>
      </c>
      <c r="I69" s="6" t="s">
        <v>313</v>
      </c>
      <c r="J69" s="6" t="s">
        <v>657</v>
      </c>
      <c r="K69" s="23" t="s">
        <v>436</v>
      </c>
      <c r="L69" s="6" t="s">
        <v>437</v>
      </c>
      <c r="M69" s="6" t="s">
        <v>369</v>
      </c>
      <c r="N69" s="24">
        <v>45292</v>
      </c>
      <c r="O69" s="25">
        <v>5600</v>
      </c>
      <c r="P69" s="26">
        <v>20000</v>
      </c>
      <c r="Q69" s="25">
        <f t="shared" si="1"/>
        <v>25600</v>
      </c>
      <c r="R69" s="6" t="s">
        <v>552</v>
      </c>
    </row>
    <row r="70" spans="1:18" ht="27" x14ac:dyDescent="0.35">
      <c r="A70" s="6" t="s">
        <v>213</v>
      </c>
      <c r="B70" s="6" t="s">
        <v>128</v>
      </c>
      <c r="C70" s="6" t="s">
        <v>15</v>
      </c>
      <c r="D70" s="6" t="s">
        <v>26</v>
      </c>
      <c r="E70" s="6" t="s">
        <v>254</v>
      </c>
      <c r="F70" s="6" t="s">
        <v>629</v>
      </c>
      <c r="G70" s="6" t="s">
        <v>255</v>
      </c>
      <c r="H70" s="6" t="s">
        <v>282</v>
      </c>
      <c r="I70" s="6" t="s">
        <v>307</v>
      </c>
      <c r="J70" s="6" t="s">
        <v>320</v>
      </c>
      <c r="K70" s="23" t="s">
        <v>448</v>
      </c>
      <c r="L70" s="6" t="s">
        <v>449</v>
      </c>
      <c r="M70" s="6" t="s">
        <v>369</v>
      </c>
      <c r="N70" s="24">
        <v>45231</v>
      </c>
      <c r="O70" s="25">
        <v>0</v>
      </c>
      <c r="P70" s="26">
        <v>20000</v>
      </c>
      <c r="Q70" s="25">
        <f t="shared" ref="Q70:Q97" si="2">O70+P70</f>
        <v>20000</v>
      </c>
      <c r="R70" s="6" t="s">
        <v>557</v>
      </c>
    </row>
    <row r="71" spans="1:18" ht="40.5" x14ac:dyDescent="0.35">
      <c r="A71" s="6" t="s">
        <v>237</v>
      </c>
      <c r="B71" s="6" t="s">
        <v>153</v>
      </c>
      <c r="C71" s="6" t="s">
        <v>39</v>
      </c>
      <c r="D71" s="6" t="s">
        <v>93</v>
      </c>
      <c r="F71" s="6" t="s">
        <v>578</v>
      </c>
      <c r="G71" s="6" t="s">
        <v>256</v>
      </c>
      <c r="H71" s="6" t="s">
        <v>260</v>
      </c>
      <c r="I71" s="6" t="s">
        <v>297</v>
      </c>
      <c r="J71" s="6" t="s">
        <v>298</v>
      </c>
      <c r="K71" s="23" t="s">
        <v>481</v>
      </c>
      <c r="L71" s="6" t="s">
        <v>482</v>
      </c>
      <c r="M71" s="6" t="s">
        <v>341</v>
      </c>
      <c r="N71" s="24">
        <v>45383</v>
      </c>
      <c r="O71" s="25">
        <v>11300</v>
      </c>
      <c r="P71" s="26"/>
      <c r="Q71" s="25">
        <f t="shared" si="2"/>
        <v>11300</v>
      </c>
      <c r="R71" s="6" t="s">
        <v>578</v>
      </c>
    </row>
    <row r="72" spans="1:18" ht="27" x14ac:dyDescent="0.35">
      <c r="A72" s="6" t="s">
        <v>210</v>
      </c>
      <c r="B72" s="6" t="s">
        <v>141</v>
      </c>
      <c r="C72" s="6" t="s">
        <v>253</v>
      </c>
      <c r="D72" s="6" t="s">
        <v>25</v>
      </c>
      <c r="E72" s="6" t="s">
        <v>75</v>
      </c>
      <c r="F72" s="6">
        <v>1793</v>
      </c>
      <c r="G72" s="6" t="s">
        <v>256</v>
      </c>
      <c r="H72" s="6" t="s">
        <v>274</v>
      </c>
      <c r="I72" s="6" t="s">
        <v>315</v>
      </c>
      <c r="J72" s="6" t="s">
        <v>316</v>
      </c>
      <c r="K72" s="23" t="s">
        <v>441</v>
      </c>
      <c r="L72" s="6" t="s">
        <v>442</v>
      </c>
      <c r="M72" s="6" t="s">
        <v>392</v>
      </c>
      <c r="N72" s="24">
        <v>45231</v>
      </c>
      <c r="O72" s="25">
        <v>9700</v>
      </c>
      <c r="P72" s="26">
        <v>20000</v>
      </c>
      <c r="Q72" s="25">
        <f t="shared" si="2"/>
        <v>29700</v>
      </c>
      <c r="R72" s="31">
        <v>1793</v>
      </c>
    </row>
    <row r="73" spans="1:18" ht="27" x14ac:dyDescent="0.35">
      <c r="A73" s="6" t="s">
        <v>215</v>
      </c>
      <c r="B73" s="6" t="s">
        <v>108</v>
      </c>
      <c r="C73" s="6" t="s">
        <v>78</v>
      </c>
      <c r="F73" s="6" t="s">
        <v>630</v>
      </c>
      <c r="G73" s="6" t="s">
        <v>256</v>
      </c>
      <c r="H73" s="6" t="s">
        <v>260</v>
      </c>
      <c r="I73" s="6" t="s">
        <v>283</v>
      </c>
      <c r="J73" s="6" t="s">
        <v>322</v>
      </c>
      <c r="K73" s="23" t="s">
        <v>452</v>
      </c>
      <c r="L73" s="6" t="s">
        <v>453</v>
      </c>
      <c r="M73" s="6" t="s">
        <v>398</v>
      </c>
      <c r="N73" s="24">
        <v>45383</v>
      </c>
      <c r="O73" s="25">
        <v>25200</v>
      </c>
      <c r="P73" s="26"/>
      <c r="Q73" s="25">
        <f t="shared" si="2"/>
        <v>25200</v>
      </c>
    </row>
    <row r="74" spans="1:18" ht="27" x14ac:dyDescent="0.35">
      <c r="A74" s="6" t="s">
        <v>165</v>
      </c>
      <c r="B74" s="6" t="s">
        <v>104</v>
      </c>
      <c r="C74" s="6" t="s">
        <v>44</v>
      </c>
      <c r="F74" s="6" t="s">
        <v>595</v>
      </c>
      <c r="G74" s="6" t="s">
        <v>256</v>
      </c>
      <c r="H74" s="6" t="s">
        <v>267</v>
      </c>
      <c r="I74" s="6" t="s">
        <v>261</v>
      </c>
      <c r="J74" s="6" t="s">
        <v>262</v>
      </c>
      <c r="K74" s="23" t="s">
        <v>338</v>
      </c>
      <c r="L74" s="6" t="s">
        <v>339</v>
      </c>
      <c r="M74" s="6" t="s">
        <v>340</v>
      </c>
      <c r="N74" s="24">
        <v>45352</v>
      </c>
      <c r="O74" s="25">
        <v>40400</v>
      </c>
      <c r="P74" s="26"/>
      <c r="Q74" s="25">
        <f t="shared" si="2"/>
        <v>40400</v>
      </c>
      <c r="R74" s="6" t="s">
        <v>512</v>
      </c>
    </row>
    <row r="75" spans="1:18" ht="27" x14ac:dyDescent="0.35">
      <c r="A75" s="6" t="s">
        <v>225</v>
      </c>
      <c r="B75" s="6" t="s">
        <v>128</v>
      </c>
      <c r="C75" s="6" t="s">
        <v>15</v>
      </c>
      <c r="D75" s="6" t="s">
        <v>33</v>
      </c>
      <c r="E75" s="6" t="s">
        <v>85</v>
      </c>
      <c r="F75" s="6" t="s">
        <v>637</v>
      </c>
      <c r="G75" s="6" t="s">
        <v>255</v>
      </c>
      <c r="H75" s="6" t="s">
        <v>258</v>
      </c>
      <c r="I75" s="6" t="s">
        <v>323</v>
      </c>
      <c r="J75" s="6" t="s">
        <v>324</v>
      </c>
      <c r="K75" s="23" t="s">
        <v>464</v>
      </c>
      <c r="L75" s="6" t="s">
        <v>465</v>
      </c>
      <c r="M75" s="6" t="s">
        <v>689</v>
      </c>
      <c r="N75" s="24">
        <v>45139</v>
      </c>
      <c r="O75" s="25">
        <v>380</v>
      </c>
      <c r="P75" s="26">
        <v>20000</v>
      </c>
      <c r="Q75" s="25">
        <f t="shared" si="2"/>
        <v>20380</v>
      </c>
      <c r="R75" s="6" t="s">
        <v>567</v>
      </c>
    </row>
    <row r="76" spans="1:18" ht="27" x14ac:dyDescent="0.35">
      <c r="A76" s="6" t="s">
        <v>226</v>
      </c>
      <c r="B76" s="6" t="s">
        <v>128</v>
      </c>
      <c r="C76" s="6" t="s">
        <v>15</v>
      </c>
      <c r="D76" s="6" t="s">
        <v>31</v>
      </c>
      <c r="E76" s="6" t="s">
        <v>83</v>
      </c>
      <c r="F76" s="6" t="s">
        <v>638</v>
      </c>
      <c r="G76" s="6" t="s">
        <v>255</v>
      </c>
      <c r="H76" s="6" t="s">
        <v>258</v>
      </c>
      <c r="I76" s="6" t="s">
        <v>323</v>
      </c>
      <c r="J76" s="6" t="s">
        <v>324</v>
      </c>
      <c r="K76" s="23" t="s">
        <v>464</v>
      </c>
      <c r="L76" s="6" t="s">
        <v>465</v>
      </c>
      <c r="M76" s="6" t="s">
        <v>369</v>
      </c>
      <c r="N76" s="24">
        <v>45200</v>
      </c>
      <c r="O76" s="25">
        <v>190</v>
      </c>
      <c r="P76" s="26">
        <v>20000</v>
      </c>
      <c r="Q76" s="25">
        <f t="shared" si="2"/>
        <v>20190</v>
      </c>
      <c r="R76" s="6" t="s">
        <v>568</v>
      </c>
    </row>
    <row r="77" spans="1:18" ht="27" x14ac:dyDescent="0.35">
      <c r="A77" s="6" t="s">
        <v>229</v>
      </c>
      <c r="B77" s="6" t="s">
        <v>146</v>
      </c>
      <c r="C77" s="6" t="s">
        <v>86</v>
      </c>
      <c r="F77" s="6" t="s">
        <v>639</v>
      </c>
      <c r="G77" s="6" t="s">
        <v>256</v>
      </c>
      <c r="H77" s="6" t="s">
        <v>260</v>
      </c>
      <c r="I77" s="6" t="s">
        <v>299</v>
      </c>
      <c r="J77" s="6" t="s">
        <v>322</v>
      </c>
      <c r="K77" s="23" t="s">
        <v>470</v>
      </c>
      <c r="L77" s="6" t="s">
        <v>658</v>
      </c>
      <c r="M77" s="6" t="s">
        <v>347</v>
      </c>
      <c r="N77" s="24">
        <v>45383</v>
      </c>
      <c r="O77" s="25">
        <v>37700</v>
      </c>
      <c r="P77" s="26"/>
      <c r="Q77" s="25">
        <f t="shared" si="2"/>
        <v>37700</v>
      </c>
      <c r="R77" s="6" t="s">
        <v>570</v>
      </c>
    </row>
    <row r="78" spans="1:18" ht="27" x14ac:dyDescent="0.35">
      <c r="A78" s="6" t="s">
        <v>246</v>
      </c>
      <c r="B78" s="6" t="s">
        <v>104</v>
      </c>
      <c r="C78" s="6" t="s">
        <v>44</v>
      </c>
      <c r="F78" s="6" t="s">
        <v>651</v>
      </c>
      <c r="G78" s="6" t="s">
        <v>256</v>
      </c>
      <c r="H78" s="6" t="s">
        <v>260</v>
      </c>
      <c r="I78" s="6" t="s">
        <v>307</v>
      </c>
      <c r="J78" s="6" t="s">
        <v>320</v>
      </c>
      <c r="K78" s="23" t="s">
        <v>498</v>
      </c>
      <c r="L78" s="6" t="s">
        <v>499</v>
      </c>
      <c r="M78" s="6" t="s">
        <v>372</v>
      </c>
      <c r="N78" s="24">
        <v>45383</v>
      </c>
      <c r="O78" s="25">
        <v>26100</v>
      </c>
      <c r="P78" s="26"/>
      <c r="Q78" s="25">
        <f t="shared" si="2"/>
        <v>26100</v>
      </c>
      <c r="R78" s="6" t="s">
        <v>587</v>
      </c>
    </row>
    <row r="79" spans="1:18" ht="27" x14ac:dyDescent="0.35">
      <c r="A79" s="6" t="s">
        <v>163</v>
      </c>
      <c r="B79" s="6" t="s">
        <v>102</v>
      </c>
      <c r="C79" s="6" t="s">
        <v>2</v>
      </c>
      <c r="D79" s="6" t="s">
        <v>3</v>
      </c>
      <c r="E79" s="6" t="s">
        <v>42</v>
      </c>
      <c r="F79" s="6" t="s">
        <v>594</v>
      </c>
      <c r="G79" s="6" t="s">
        <v>255</v>
      </c>
      <c r="H79" s="6" t="s">
        <v>258</v>
      </c>
      <c r="I79" s="6" t="s">
        <v>259</v>
      </c>
      <c r="J79" s="6" t="s">
        <v>656</v>
      </c>
      <c r="K79" s="23" t="s">
        <v>334</v>
      </c>
      <c r="L79" s="6" t="s">
        <v>336</v>
      </c>
      <c r="M79" s="6" t="s">
        <v>335</v>
      </c>
      <c r="N79" s="24">
        <v>45017</v>
      </c>
      <c r="O79" s="25">
        <v>5000</v>
      </c>
      <c r="P79" s="26">
        <v>10000</v>
      </c>
      <c r="Q79" s="25">
        <f t="shared" si="2"/>
        <v>15000</v>
      </c>
      <c r="R79" s="6" t="s">
        <v>510</v>
      </c>
    </row>
    <row r="80" spans="1:18" ht="40.5" x14ac:dyDescent="0.35">
      <c r="A80" s="6" t="s">
        <v>162</v>
      </c>
      <c r="B80" s="6" t="s">
        <v>0</v>
      </c>
      <c r="C80" s="6" t="s">
        <v>160</v>
      </c>
      <c r="D80" s="6" t="s">
        <v>0</v>
      </c>
      <c r="E80" s="6" t="s">
        <v>160</v>
      </c>
      <c r="F80" s="6" t="s">
        <v>593</v>
      </c>
      <c r="G80" s="6" t="s">
        <v>255</v>
      </c>
      <c r="H80" s="6" t="s">
        <v>258</v>
      </c>
      <c r="I80" s="6" t="s">
        <v>259</v>
      </c>
      <c r="J80" s="6" t="s">
        <v>656</v>
      </c>
      <c r="K80" s="23" t="s">
        <v>334</v>
      </c>
      <c r="L80" s="6" t="s">
        <v>336</v>
      </c>
      <c r="M80" s="6" t="s">
        <v>335</v>
      </c>
      <c r="N80" s="24">
        <v>45017</v>
      </c>
      <c r="O80" s="25">
        <v>5000</v>
      </c>
      <c r="P80" s="26">
        <v>10000</v>
      </c>
      <c r="Q80" s="25">
        <f t="shared" si="2"/>
        <v>15000</v>
      </c>
      <c r="R80" s="6" t="s">
        <v>509</v>
      </c>
    </row>
    <row r="81" spans="1:18" ht="27" x14ac:dyDescent="0.35">
      <c r="A81" s="6" t="s">
        <v>170</v>
      </c>
      <c r="B81" s="6" t="s">
        <v>111</v>
      </c>
      <c r="C81" s="6" t="s">
        <v>49</v>
      </c>
      <c r="F81" s="6" t="s">
        <v>598</v>
      </c>
      <c r="G81" s="6" t="s">
        <v>255</v>
      </c>
      <c r="H81" s="6" t="s">
        <v>258</v>
      </c>
      <c r="I81" s="6" t="s">
        <v>272</v>
      </c>
      <c r="J81" s="6" t="s">
        <v>273</v>
      </c>
      <c r="K81" s="23" t="s">
        <v>354</v>
      </c>
      <c r="L81" s="6" t="s">
        <v>355</v>
      </c>
      <c r="M81" s="6" t="s">
        <v>447</v>
      </c>
      <c r="N81" s="24">
        <v>45231</v>
      </c>
      <c r="O81" s="25">
        <v>4000</v>
      </c>
      <c r="P81" s="26">
        <v>20000</v>
      </c>
      <c r="Q81" s="25">
        <f t="shared" si="2"/>
        <v>24000</v>
      </c>
      <c r="R81" s="6" t="s">
        <v>517</v>
      </c>
    </row>
    <row r="82" spans="1:18" ht="27" x14ac:dyDescent="0.35">
      <c r="A82" s="6" t="s">
        <v>173</v>
      </c>
      <c r="B82" s="6" t="s">
        <v>114</v>
      </c>
      <c r="C82" s="6" t="s">
        <v>52</v>
      </c>
      <c r="F82" s="6" t="s">
        <v>601</v>
      </c>
      <c r="G82" s="6" t="s">
        <v>256</v>
      </c>
      <c r="H82" s="6" t="s">
        <v>274</v>
      </c>
      <c r="I82" s="6" t="s">
        <v>266</v>
      </c>
      <c r="J82" s="6" t="s">
        <v>263</v>
      </c>
      <c r="K82" s="23" t="s">
        <v>362</v>
      </c>
      <c r="L82" s="6" t="s">
        <v>363</v>
      </c>
      <c r="M82" s="6" t="s">
        <v>364</v>
      </c>
      <c r="N82" s="24">
        <v>45170</v>
      </c>
      <c r="O82" s="25">
        <v>6600</v>
      </c>
      <c r="P82" s="26">
        <v>20000</v>
      </c>
      <c r="Q82" s="25">
        <f t="shared" si="2"/>
        <v>26600</v>
      </c>
      <c r="R82" s="6" t="s">
        <v>520</v>
      </c>
    </row>
    <row r="83" spans="1:18" ht="40.5" x14ac:dyDescent="0.35">
      <c r="A83" s="6" t="s">
        <v>241</v>
      </c>
      <c r="B83" s="6" t="s">
        <v>156</v>
      </c>
      <c r="C83" s="6" t="s">
        <v>97</v>
      </c>
      <c r="F83" s="6" t="s">
        <v>648</v>
      </c>
      <c r="G83" s="6" t="s">
        <v>256</v>
      </c>
      <c r="H83" s="6" t="s">
        <v>260</v>
      </c>
      <c r="I83" s="6" t="s">
        <v>329</v>
      </c>
      <c r="J83" s="6" t="s">
        <v>330</v>
      </c>
      <c r="K83" s="23" t="s">
        <v>489</v>
      </c>
      <c r="L83" s="6" t="s">
        <v>490</v>
      </c>
      <c r="M83" s="6" t="s">
        <v>353</v>
      </c>
      <c r="N83" s="24">
        <v>45292</v>
      </c>
      <c r="O83" s="25">
        <v>20000</v>
      </c>
      <c r="P83" s="26"/>
      <c r="Q83" s="25">
        <f t="shared" si="2"/>
        <v>20000</v>
      </c>
      <c r="R83" s="6" t="s">
        <v>582</v>
      </c>
    </row>
    <row r="84" spans="1:18" ht="27" x14ac:dyDescent="0.35">
      <c r="A84" s="6" t="s">
        <v>172</v>
      </c>
      <c r="B84" s="6" t="s">
        <v>113</v>
      </c>
      <c r="C84" s="6" t="s">
        <v>51</v>
      </c>
      <c r="F84" s="6" t="s">
        <v>600</v>
      </c>
      <c r="G84" s="6" t="s">
        <v>256</v>
      </c>
      <c r="H84" s="6" t="s">
        <v>277</v>
      </c>
      <c r="I84" s="6" t="s">
        <v>278</v>
      </c>
      <c r="J84" s="6" t="s">
        <v>279</v>
      </c>
      <c r="K84" s="23" t="s">
        <v>359</v>
      </c>
      <c r="L84" s="6" t="s">
        <v>360</v>
      </c>
      <c r="M84" s="6" t="s">
        <v>361</v>
      </c>
      <c r="N84" s="24">
        <v>45352</v>
      </c>
      <c r="O84" s="25">
        <v>7800</v>
      </c>
      <c r="P84" s="26"/>
      <c r="Q84" s="25">
        <f t="shared" si="2"/>
        <v>7800</v>
      </c>
      <c r="R84" s="6" t="s">
        <v>519</v>
      </c>
    </row>
    <row r="85" spans="1:18" ht="54" x14ac:dyDescent="0.35">
      <c r="A85" s="6" t="s">
        <v>248</v>
      </c>
      <c r="B85" s="6" t="s">
        <v>161</v>
      </c>
      <c r="C85" s="6" t="s">
        <v>47</v>
      </c>
      <c r="F85" s="6" t="s">
        <v>653</v>
      </c>
      <c r="G85" s="6" t="s">
        <v>256</v>
      </c>
      <c r="H85" s="6" t="s">
        <v>267</v>
      </c>
      <c r="I85" s="6" t="s">
        <v>264</v>
      </c>
      <c r="J85" s="6" t="s">
        <v>317</v>
      </c>
      <c r="K85" s="23" t="s">
        <v>502</v>
      </c>
      <c r="L85" s="6" t="s">
        <v>503</v>
      </c>
      <c r="M85" s="6" t="s">
        <v>347</v>
      </c>
      <c r="N85" s="24">
        <v>45292</v>
      </c>
      <c r="O85" s="25">
        <v>30000</v>
      </c>
      <c r="P85" s="26"/>
      <c r="Q85" s="25">
        <f t="shared" si="2"/>
        <v>30000</v>
      </c>
      <c r="R85" s="6" t="s">
        <v>589</v>
      </c>
    </row>
    <row r="86" spans="1:18" ht="27" x14ac:dyDescent="0.35">
      <c r="A86" s="6" t="s">
        <v>166</v>
      </c>
      <c r="B86" s="6" t="s">
        <v>105</v>
      </c>
      <c r="C86" s="6" t="s">
        <v>45</v>
      </c>
      <c r="F86" s="6" t="s">
        <v>596</v>
      </c>
      <c r="G86" s="6" t="s">
        <v>256</v>
      </c>
      <c r="H86" s="6" t="s">
        <v>260</v>
      </c>
      <c r="I86" s="6" t="s">
        <v>264</v>
      </c>
      <c r="J86" s="6" t="s">
        <v>265</v>
      </c>
      <c r="K86" s="23" t="s">
        <v>342</v>
      </c>
      <c r="L86" s="6" t="s">
        <v>343</v>
      </c>
      <c r="M86" s="6" t="s">
        <v>344</v>
      </c>
      <c r="N86" s="24">
        <v>45170</v>
      </c>
      <c r="O86" s="25">
        <v>9000</v>
      </c>
      <c r="P86" s="26"/>
      <c r="Q86" s="25">
        <f t="shared" si="2"/>
        <v>9000</v>
      </c>
      <c r="R86" s="6" t="s">
        <v>513</v>
      </c>
    </row>
    <row r="87" spans="1:18" ht="27" x14ac:dyDescent="0.35">
      <c r="A87" s="6" t="s">
        <v>232</v>
      </c>
      <c r="B87" s="6" t="s">
        <v>150</v>
      </c>
      <c r="C87" s="6" t="s">
        <v>89</v>
      </c>
      <c r="F87" s="6" t="s">
        <v>642</v>
      </c>
      <c r="G87" s="6" t="s">
        <v>255</v>
      </c>
      <c r="H87" s="6" t="s">
        <v>258</v>
      </c>
      <c r="I87" s="6" t="s">
        <v>289</v>
      </c>
      <c r="J87" s="6" t="s">
        <v>327</v>
      </c>
      <c r="K87" s="23" t="s">
        <v>660</v>
      </c>
      <c r="L87" s="6" t="s">
        <v>416</v>
      </c>
      <c r="M87" s="6" t="s">
        <v>369</v>
      </c>
      <c r="N87" s="24">
        <v>45170</v>
      </c>
      <c r="O87" s="25">
        <v>1100</v>
      </c>
      <c r="P87" s="26">
        <v>20000</v>
      </c>
      <c r="Q87" s="25">
        <f t="shared" si="2"/>
        <v>21100</v>
      </c>
      <c r="R87" s="6" t="s">
        <v>573</v>
      </c>
    </row>
    <row r="88" spans="1:18" ht="67.5" x14ac:dyDescent="0.35">
      <c r="A88" s="6" t="s">
        <v>238</v>
      </c>
      <c r="B88" s="6" t="s">
        <v>154</v>
      </c>
      <c r="C88" s="6" t="s">
        <v>94</v>
      </c>
      <c r="F88" s="6" t="s">
        <v>646</v>
      </c>
      <c r="G88" s="6" t="s">
        <v>256</v>
      </c>
      <c r="H88" s="6" t="s">
        <v>267</v>
      </c>
      <c r="I88" s="6" t="s">
        <v>318</v>
      </c>
      <c r="J88" s="6" t="s">
        <v>319</v>
      </c>
      <c r="K88" s="23" t="s">
        <v>483</v>
      </c>
      <c r="L88" s="6" t="s">
        <v>484</v>
      </c>
      <c r="M88" s="6" t="s">
        <v>353</v>
      </c>
      <c r="N88" s="24">
        <v>45413</v>
      </c>
      <c r="O88" s="25">
        <v>15000</v>
      </c>
      <c r="P88" s="26"/>
      <c r="Q88" s="25">
        <f t="shared" si="2"/>
        <v>15000</v>
      </c>
      <c r="R88" s="6" t="s">
        <v>579</v>
      </c>
    </row>
    <row r="89" spans="1:18" ht="40.5" x14ac:dyDescent="0.35">
      <c r="A89" s="6" t="s">
        <v>204</v>
      </c>
      <c r="B89" s="6" t="s">
        <v>137</v>
      </c>
      <c r="C89" s="6" t="s">
        <v>21</v>
      </c>
      <c r="D89" s="6" t="s">
        <v>22</v>
      </c>
      <c r="E89" s="6" t="s">
        <v>72</v>
      </c>
      <c r="F89" s="6" t="s">
        <v>622</v>
      </c>
      <c r="G89" s="6" t="s">
        <v>255</v>
      </c>
      <c r="H89" s="6" t="s">
        <v>258</v>
      </c>
      <c r="I89" s="6" t="s">
        <v>261</v>
      </c>
      <c r="J89" s="6" t="s">
        <v>262</v>
      </c>
      <c r="K89" s="23" t="s">
        <v>430</v>
      </c>
      <c r="L89" s="6" t="s">
        <v>431</v>
      </c>
      <c r="M89" s="6" t="s">
        <v>432</v>
      </c>
      <c r="N89" s="24">
        <v>45139</v>
      </c>
      <c r="O89" s="25">
        <v>2500</v>
      </c>
      <c r="P89" s="26">
        <v>20000</v>
      </c>
      <c r="Q89" s="25">
        <f t="shared" si="2"/>
        <v>22500</v>
      </c>
      <c r="R89" s="6" t="s">
        <v>549</v>
      </c>
    </row>
    <row r="90" spans="1:18" ht="27" x14ac:dyDescent="0.35">
      <c r="A90" s="6" t="s">
        <v>216</v>
      </c>
      <c r="B90" s="6" t="s">
        <v>144</v>
      </c>
      <c r="C90" s="6" t="s">
        <v>27</v>
      </c>
      <c r="D90" s="6" t="s">
        <v>28</v>
      </c>
      <c r="E90" s="6" t="s">
        <v>79</v>
      </c>
      <c r="F90" s="6" t="s">
        <v>631</v>
      </c>
      <c r="G90" s="6" t="s">
        <v>255</v>
      </c>
      <c r="H90" s="6" t="s">
        <v>282</v>
      </c>
      <c r="I90" s="6" t="s">
        <v>311</v>
      </c>
      <c r="J90" s="6" t="s">
        <v>276</v>
      </c>
      <c r="K90" s="23" t="s">
        <v>454</v>
      </c>
      <c r="L90" s="6" t="s">
        <v>690</v>
      </c>
      <c r="M90" s="6" t="s">
        <v>372</v>
      </c>
      <c r="N90" s="24">
        <v>45170</v>
      </c>
      <c r="O90" s="25">
        <v>13600</v>
      </c>
      <c r="P90" s="26"/>
      <c r="Q90" s="25">
        <f t="shared" si="2"/>
        <v>13600</v>
      </c>
      <c r="R90" s="6" t="s">
        <v>558</v>
      </c>
    </row>
    <row r="91" spans="1:18" ht="27" x14ac:dyDescent="0.35">
      <c r="A91" s="6" t="s">
        <v>198</v>
      </c>
      <c r="B91" s="6" t="s">
        <v>133</v>
      </c>
      <c r="C91" s="6" t="s">
        <v>69</v>
      </c>
      <c r="F91" s="6" t="s">
        <v>618</v>
      </c>
      <c r="G91" s="6" t="s">
        <v>255</v>
      </c>
      <c r="H91" s="6" t="s">
        <v>258</v>
      </c>
      <c r="I91" s="6" t="s">
        <v>308</v>
      </c>
      <c r="J91" s="6" t="s">
        <v>309</v>
      </c>
      <c r="K91" s="23" t="s">
        <v>418</v>
      </c>
      <c r="L91" s="6" t="s">
        <v>419</v>
      </c>
      <c r="M91" s="6" t="s">
        <v>420</v>
      </c>
      <c r="N91" s="24">
        <v>45170</v>
      </c>
      <c r="O91" s="25">
        <v>1300</v>
      </c>
      <c r="P91" s="26">
        <v>20000</v>
      </c>
      <c r="Q91" s="25">
        <f t="shared" si="2"/>
        <v>21300</v>
      </c>
      <c r="R91" s="6" t="s">
        <v>543</v>
      </c>
    </row>
    <row r="92" spans="1:18" ht="40.5" x14ac:dyDescent="0.35">
      <c r="A92" s="6" t="s">
        <v>211</v>
      </c>
      <c r="B92" s="6" t="s">
        <v>142</v>
      </c>
      <c r="C92" s="6" t="s">
        <v>76</v>
      </c>
      <c r="F92" s="6" t="s">
        <v>555</v>
      </c>
      <c r="G92" s="6" t="s">
        <v>256</v>
      </c>
      <c r="H92" s="6" t="s">
        <v>291</v>
      </c>
      <c r="I92" s="6" t="s">
        <v>264</v>
      </c>
      <c r="J92" s="6" t="s">
        <v>317</v>
      </c>
      <c r="K92" s="23" t="s">
        <v>443</v>
      </c>
      <c r="L92" s="6" t="s">
        <v>444</v>
      </c>
      <c r="M92" s="6" t="s">
        <v>353</v>
      </c>
      <c r="N92" s="24">
        <v>45323</v>
      </c>
      <c r="O92" s="25">
        <v>10300</v>
      </c>
      <c r="P92" s="26"/>
      <c r="Q92" s="25">
        <f t="shared" si="2"/>
        <v>10300</v>
      </c>
      <c r="R92" s="6" t="s">
        <v>555</v>
      </c>
    </row>
    <row r="93" spans="1:18" ht="54" x14ac:dyDescent="0.35">
      <c r="A93" s="6" t="s">
        <v>168</v>
      </c>
      <c r="B93" s="6" t="s">
        <v>161</v>
      </c>
      <c r="C93" s="6" t="s">
        <v>47</v>
      </c>
      <c r="F93" s="6" t="s">
        <v>653</v>
      </c>
      <c r="G93" s="6" t="s">
        <v>256</v>
      </c>
      <c r="H93" s="6" t="s">
        <v>267</v>
      </c>
      <c r="I93" s="6" t="s">
        <v>268</v>
      </c>
      <c r="J93" s="6" t="s">
        <v>312</v>
      </c>
      <c r="K93" s="23" t="s">
        <v>348</v>
      </c>
      <c r="L93" s="6" t="s">
        <v>349</v>
      </c>
      <c r="M93" s="6" t="s">
        <v>347</v>
      </c>
      <c r="N93" s="24">
        <v>45170</v>
      </c>
      <c r="O93" s="25">
        <v>5100</v>
      </c>
      <c r="P93" s="26">
        <v>20000</v>
      </c>
      <c r="Q93" s="25">
        <f t="shared" si="2"/>
        <v>25100</v>
      </c>
      <c r="R93" s="6" t="s">
        <v>515</v>
      </c>
    </row>
    <row r="94" spans="1:18" ht="40.5" x14ac:dyDescent="0.35">
      <c r="A94" s="6" t="s">
        <v>239</v>
      </c>
      <c r="B94" s="6" t="s">
        <v>155</v>
      </c>
      <c r="C94" s="6" t="s">
        <v>95</v>
      </c>
      <c r="F94" s="6" t="s">
        <v>663</v>
      </c>
      <c r="G94" s="6" t="s">
        <v>256</v>
      </c>
      <c r="H94" s="6" t="s">
        <v>260</v>
      </c>
      <c r="I94" s="6" t="s">
        <v>268</v>
      </c>
      <c r="J94" s="6" t="s">
        <v>312</v>
      </c>
      <c r="K94" s="23" t="s">
        <v>485</v>
      </c>
      <c r="L94" s="6" t="s">
        <v>486</v>
      </c>
      <c r="M94" s="6" t="s">
        <v>347</v>
      </c>
      <c r="N94" s="24">
        <v>45200</v>
      </c>
      <c r="O94" s="25">
        <v>9000</v>
      </c>
      <c r="P94" s="26"/>
      <c r="Q94" s="25">
        <f t="shared" si="2"/>
        <v>9000</v>
      </c>
      <c r="R94" s="6" t="s">
        <v>580</v>
      </c>
    </row>
    <row r="95" spans="1:18" ht="81" x14ac:dyDescent="0.35">
      <c r="A95" s="6" t="s">
        <v>202</v>
      </c>
      <c r="B95" s="6" t="s">
        <v>117</v>
      </c>
      <c r="C95" s="6" t="s">
        <v>55</v>
      </c>
      <c r="F95" s="6" t="s">
        <v>621</v>
      </c>
      <c r="G95" s="6" t="s">
        <v>256</v>
      </c>
      <c r="H95" s="6" t="s">
        <v>267</v>
      </c>
      <c r="I95" s="6" t="s">
        <v>268</v>
      </c>
      <c r="J95" s="6" t="s">
        <v>312</v>
      </c>
      <c r="K95" s="23" t="s">
        <v>426</v>
      </c>
      <c r="L95" s="6" t="s">
        <v>427</v>
      </c>
      <c r="M95" s="6" t="s">
        <v>372</v>
      </c>
      <c r="N95" s="24">
        <v>45231</v>
      </c>
      <c r="O95" s="25">
        <v>22400</v>
      </c>
      <c r="P95" s="26"/>
      <c r="Q95" s="25">
        <f t="shared" si="2"/>
        <v>22400</v>
      </c>
      <c r="R95" s="6" t="s">
        <v>547</v>
      </c>
    </row>
    <row r="96" spans="1:18" ht="27" x14ac:dyDescent="0.35">
      <c r="A96" s="6" t="s">
        <v>203</v>
      </c>
      <c r="B96" s="6" t="s">
        <v>136</v>
      </c>
      <c r="C96" s="6" t="s">
        <v>71</v>
      </c>
      <c r="F96" s="6" t="s">
        <v>548</v>
      </c>
      <c r="G96" s="6" t="s">
        <v>256</v>
      </c>
      <c r="H96" s="6" t="s">
        <v>260</v>
      </c>
      <c r="I96" s="6" t="s">
        <v>268</v>
      </c>
      <c r="J96" s="6" t="s">
        <v>312</v>
      </c>
      <c r="K96" s="23" t="s">
        <v>428</v>
      </c>
      <c r="L96" s="6" t="s">
        <v>429</v>
      </c>
      <c r="M96" s="6" t="s">
        <v>347</v>
      </c>
      <c r="N96" s="24">
        <v>45130</v>
      </c>
      <c r="O96" s="25">
        <v>9800</v>
      </c>
      <c r="P96" s="26"/>
      <c r="Q96" s="25">
        <f t="shared" si="2"/>
        <v>9800</v>
      </c>
      <c r="R96" s="6" t="s">
        <v>548</v>
      </c>
    </row>
    <row r="97" spans="1:21" x14ac:dyDescent="0.35">
      <c r="K97" s="23"/>
      <c r="N97" s="24"/>
      <c r="O97" s="25"/>
      <c r="P97" s="26"/>
      <c r="Q97" s="25">
        <f t="shared" si="2"/>
        <v>0</v>
      </c>
    </row>
    <row r="98" spans="1:21" ht="13.9" x14ac:dyDescent="0.4">
      <c r="O98" s="32">
        <f>SUM(O5:O97)</f>
        <v>1668320</v>
      </c>
      <c r="P98" s="32">
        <f>SUM(P5:P97)</f>
        <v>708500</v>
      </c>
      <c r="Q98" s="32">
        <f>SUM(Q5:Q97)</f>
        <v>2376820</v>
      </c>
    </row>
    <row r="99" spans="1:21" x14ac:dyDescent="0.35">
      <c r="Q99" s="8"/>
    </row>
    <row r="100" spans="1:21" x14ac:dyDescent="0.35">
      <c r="Q100" s="8"/>
    </row>
    <row r="102" spans="1:21" s="33" customFormat="1" ht="17.649999999999999" x14ac:dyDescent="0.5">
      <c r="A102" s="5" t="s">
        <v>708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O102" s="32"/>
      <c r="R102" s="22"/>
    </row>
    <row r="103" spans="1:21" customFormat="1" ht="18" x14ac:dyDescent="0.55000000000000004">
      <c r="A103" s="4" t="s">
        <v>720</v>
      </c>
      <c r="C103" s="3"/>
      <c r="F103" s="3"/>
      <c r="G103" s="3"/>
      <c r="H103" s="3"/>
      <c r="J103" s="3"/>
      <c r="K103" s="3"/>
      <c r="L103" s="3"/>
      <c r="M103" s="3"/>
      <c r="P103" s="1"/>
      <c r="Q103" s="1"/>
      <c r="R103" s="1"/>
      <c r="S103" s="3"/>
      <c r="T103" s="36"/>
      <c r="U103" s="36"/>
    </row>
    <row r="104" spans="1:21" s="33" customFormat="1" ht="17.649999999999999" x14ac:dyDescent="0.5">
      <c r="A104" s="5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O104" s="32"/>
      <c r="R104" s="22"/>
    </row>
    <row r="105" spans="1:21" s="22" customFormat="1" ht="54.75" customHeight="1" x14ac:dyDescent="0.4">
      <c r="A105" s="12" t="s">
        <v>670</v>
      </c>
      <c r="B105" s="13" t="s">
        <v>671</v>
      </c>
      <c r="C105" s="13" t="s">
        <v>672</v>
      </c>
      <c r="D105" s="13" t="s">
        <v>673</v>
      </c>
      <c r="E105" s="13" t="s">
        <v>674</v>
      </c>
      <c r="F105" s="14" t="s">
        <v>675</v>
      </c>
      <c r="G105" s="13" t="s">
        <v>676</v>
      </c>
      <c r="H105" s="13" t="s">
        <v>592</v>
      </c>
      <c r="I105" s="13" t="s">
        <v>677</v>
      </c>
      <c r="J105" s="15" t="s">
        <v>678</v>
      </c>
      <c r="K105" s="16" t="s">
        <v>679</v>
      </c>
      <c r="L105" s="13" t="s">
        <v>680</v>
      </c>
      <c r="M105" s="13" t="s">
        <v>681</v>
      </c>
      <c r="N105" s="17" t="s">
        <v>719</v>
      </c>
      <c r="O105" s="17" t="s">
        <v>682</v>
      </c>
      <c r="P105" s="18" t="s">
        <v>683</v>
      </c>
      <c r="Q105" s="18" t="s">
        <v>684</v>
      </c>
      <c r="R105" s="19" t="s">
        <v>685</v>
      </c>
      <c r="S105" s="20" t="s">
        <v>686</v>
      </c>
    </row>
    <row r="106" spans="1:21" customFormat="1" ht="28.5" x14ac:dyDescent="0.45">
      <c r="A106" s="3" t="str">
        <f>"KUR 2023/3863"</f>
        <v>KUR 2023/3863</v>
      </c>
      <c r="B106" t="s">
        <v>146</v>
      </c>
      <c r="C106" s="3" t="s">
        <v>709</v>
      </c>
      <c r="F106" s="3" t="str">
        <f>"Himlabrand"</f>
        <v>Himlabrand</v>
      </c>
      <c r="G106" s="3" t="str">
        <f>"Young adults"</f>
        <v>Young adults</v>
      </c>
      <c r="H106" s="3" t="str">
        <f>"young adult literature"</f>
        <v>young adult literature</v>
      </c>
      <c r="I106" t="str">
        <f>"Faroese"</f>
        <v>Faroese</v>
      </c>
      <c r="J106" s="3" t="s">
        <v>710</v>
      </c>
      <c r="K106" s="34" t="str">
        <f>"Bókadeild Føroya Lærarafelags (BFL)"</f>
        <v>Bókadeild Føroya Lærarafelags (BFL)</v>
      </c>
      <c r="L106" s="3" t="str">
        <f>"Ingun Háberg"</f>
        <v>Ingun Háberg</v>
      </c>
      <c r="M106" s="3" t="str">
        <f>"Rabén &amp; Sjögren"</f>
        <v>Rabén &amp; Sjögren</v>
      </c>
      <c r="N106" t="str">
        <f>"2021"</f>
        <v>2021</v>
      </c>
      <c r="O106" t="str">
        <f>"2023-07"</f>
        <v>2023-07</v>
      </c>
      <c r="P106" s="35">
        <v>12000</v>
      </c>
      <c r="Q106" s="35"/>
      <c r="R106" s="35">
        <f t="shared" ref="R106:R110" si="3">P106+Q106</f>
        <v>12000</v>
      </c>
      <c r="S106" s="3" t="str">
        <f>"Himmaleldur"</f>
        <v>Himmaleldur</v>
      </c>
    </row>
    <row r="107" spans="1:21" customFormat="1" ht="57" x14ac:dyDescent="0.45">
      <c r="A107" s="3" t="str">
        <f>"KUR 2023/4064"</f>
        <v>KUR 2023/4064</v>
      </c>
      <c r="B107" t="s">
        <v>711</v>
      </c>
      <c r="C107" s="3" t="s">
        <v>712</v>
      </c>
      <c r="F107" s="3" t="str">
        <f>"Som en gång varit äng"</f>
        <v>Som en gång varit äng</v>
      </c>
      <c r="G107" s="3" t="str">
        <f>"Adults"</f>
        <v>Adults</v>
      </c>
      <c r="H107" s="3" t="str">
        <f>"poetry"</f>
        <v>poetry</v>
      </c>
      <c r="I107" t="str">
        <f>"Danish"</f>
        <v>Danish</v>
      </c>
      <c r="J107" s="3" t="str">
        <f>"Denmark"</f>
        <v>Denmark</v>
      </c>
      <c r="K107" s="34" t="str">
        <f>"Forlaget ARENA"</f>
        <v>Forlaget ARENA</v>
      </c>
      <c r="L107" s="3" t="str">
        <f>"Clara Bro Ludvigsen"</f>
        <v>Clara Bro Ludvigsen</v>
      </c>
      <c r="M107" s="3" t="str">
        <f>"Albert Bonniers förlag "</f>
        <v xml:space="preserve">Albert Bonniers förlag </v>
      </c>
      <c r="N107" t="str">
        <f>"1988"</f>
        <v>1988</v>
      </c>
      <c r="O107" t="str">
        <f>"2023-09"</f>
        <v>2023-09</v>
      </c>
      <c r="P107" s="35">
        <v>15000</v>
      </c>
      <c r="Q107" s="35"/>
      <c r="R107" s="35">
        <f t="shared" si="3"/>
        <v>15000</v>
      </c>
      <c r="S107" s="3" t="str">
        <f>"Som engang har været eng"</f>
        <v>Som engang har været eng</v>
      </c>
    </row>
    <row r="108" spans="1:21" customFormat="1" ht="42.75" x14ac:dyDescent="0.45">
      <c r="A108" s="3" t="str">
        <f>"KUR 2023/4782"</f>
        <v>KUR 2023/4782</v>
      </c>
      <c r="B108" t="s">
        <v>145</v>
      </c>
      <c r="C108" s="3" t="s">
        <v>713</v>
      </c>
      <c r="F108" s="3" t="str">
        <f>"Den ömma modern"</f>
        <v>Den ömma modern</v>
      </c>
      <c r="G108" s="3" t="str">
        <f>"Adults"</f>
        <v>Adults</v>
      </c>
      <c r="H108" s="3" t="str">
        <f>"comics graphic novel"</f>
        <v>comics graphic novel</v>
      </c>
      <c r="I108" t="str">
        <f>"Danish"</f>
        <v>Danish</v>
      </c>
      <c r="J108" s="3" t="str">
        <f>"Denmark"</f>
        <v>Denmark</v>
      </c>
      <c r="K108" s="34" t="str">
        <f>"Forlaget Cobolt"</f>
        <v>Forlaget Cobolt</v>
      </c>
      <c r="L108" s="3" t="str">
        <f>"Eva Obelitz Rode"</f>
        <v>Eva Obelitz Rode</v>
      </c>
      <c r="M108" s="3" t="s">
        <v>714</v>
      </c>
      <c r="N108" t="str">
        <f>"2023"</f>
        <v>2023</v>
      </c>
      <c r="O108" t="str">
        <f>"2023-11"</f>
        <v>2023-11</v>
      </c>
      <c r="P108" s="35">
        <v>5300</v>
      </c>
      <c r="Q108" s="35">
        <f>20000</f>
        <v>20000</v>
      </c>
      <c r="R108" s="35">
        <f t="shared" si="3"/>
        <v>25300</v>
      </c>
      <c r="S108" s="3" t="str">
        <f>"Den perfekte mor"</f>
        <v>Den perfekte mor</v>
      </c>
    </row>
    <row r="109" spans="1:21" customFormat="1" ht="28.5" x14ac:dyDescent="0.45">
      <c r="A109" s="3" t="str">
        <f>"KUR 2023/820"</f>
        <v>KUR 2023/820</v>
      </c>
      <c r="B109" t="s">
        <v>8</v>
      </c>
      <c r="C109" s="3" t="s">
        <v>715</v>
      </c>
      <c r="F109" s="3" t="str">
        <f>"Nikes bok"</f>
        <v>Nikes bok</v>
      </c>
      <c r="G109" s="3" t="str">
        <f>"Adults"</f>
        <v>Adults</v>
      </c>
      <c r="H109" s="3" t="str">
        <f>"fiction"</f>
        <v>fiction</v>
      </c>
      <c r="I109" t="str">
        <f>"Danish"</f>
        <v>Danish</v>
      </c>
      <c r="J109" s="3" t="str">
        <f>"Denmark"</f>
        <v>Denmark</v>
      </c>
      <c r="K109" s="34" t="str">
        <f>"Gutkind Forlag"</f>
        <v>Gutkind Forlag</v>
      </c>
      <c r="L109" s="3" t="str">
        <f>"Louise Ardenfelt Ravnild"</f>
        <v>Louise Ardenfelt Ravnild</v>
      </c>
      <c r="M109" s="3" t="str">
        <f>"Norstedts Förlag"</f>
        <v>Norstedts Förlag</v>
      </c>
      <c r="N109" t="str">
        <f>"2021"</f>
        <v>2021</v>
      </c>
      <c r="O109" t="str">
        <f>"2024-03"</f>
        <v>2024-03</v>
      </c>
      <c r="P109" s="35">
        <v>71000</v>
      </c>
      <c r="Q109" s="35"/>
      <c r="R109" s="35">
        <f t="shared" si="3"/>
        <v>71000</v>
      </c>
      <c r="S109" s="3" t="str">
        <f>"Nikes bog"</f>
        <v>Nikes bog</v>
      </c>
    </row>
    <row r="110" spans="1:21" customFormat="1" ht="42.75" x14ac:dyDescent="0.45">
      <c r="A110" s="3" t="str">
        <f>"KUR 2023/4536"</f>
        <v>KUR 2023/4536</v>
      </c>
      <c r="B110" t="s">
        <v>716</v>
      </c>
      <c r="C110" s="3" t="s">
        <v>83</v>
      </c>
      <c r="D110" t="s">
        <v>120</v>
      </c>
      <c r="E110" t="s">
        <v>717</v>
      </c>
      <c r="F110" s="3" t="s">
        <v>718</v>
      </c>
      <c r="G110" s="3" t="str">
        <f>"Children"</f>
        <v>Children</v>
      </c>
      <c r="H110" s="3" t="str">
        <f>"nonfiction"</f>
        <v>nonfiction</v>
      </c>
      <c r="I110" t="str">
        <f>"Danish"</f>
        <v>Danish</v>
      </c>
      <c r="J110" s="3" t="str">
        <f>"Denmark"</f>
        <v>Denmark</v>
      </c>
      <c r="K110" s="34" t="str">
        <f>"Straarup &amp; Co"</f>
        <v>Straarup &amp; Co</v>
      </c>
      <c r="L110" s="3" t="str">
        <f>"Dorthe Klyvø"</f>
        <v>Dorthe Klyvø</v>
      </c>
      <c r="M110" s="3" t="str">
        <f>"Natur &amp; Kultur"</f>
        <v>Natur &amp; Kultur</v>
      </c>
      <c r="N110" t="str">
        <f>"2018"</f>
        <v>2018</v>
      </c>
      <c r="O110" t="str">
        <f>"2023-12"</f>
        <v>2023-12</v>
      </c>
      <c r="P110" s="35">
        <v>6800</v>
      </c>
      <c r="Q110" s="35">
        <v>20000</v>
      </c>
      <c r="R110" s="35">
        <f t="shared" si="3"/>
        <v>26800</v>
      </c>
      <c r="S110" s="3" t="s">
        <v>718</v>
      </c>
    </row>
    <row r="112" spans="1:21" customFormat="1" ht="14.25" x14ac:dyDescent="0.45">
      <c r="A112" s="3"/>
      <c r="C112" s="3"/>
      <c r="F112" s="3"/>
      <c r="G112" s="3"/>
      <c r="H112" s="3"/>
      <c r="J112" s="3"/>
      <c r="K112" s="3"/>
      <c r="L112" s="3"/>
      <c r="M112" s="3"/>
      <c r="P112" s="2">
        <f>SUM(P106:P111)</f>
        <v>110100</v>
      </c>
      <c r="Q112" s="2">
        <f>SUM(Q106:Q111)</f>
        <v>40000</v>
      </c>
      <c r="R112" s="2">
        <f>P112+Q112</f>
        <v>150100</v>
      </c>
      <c r="S112" s="3"/>
      <c r="T112" s="36"/>
      <c r="U112" s="36"/>
    </row>
    <row r="118" spans="7:7" ht="13.9" x14ac:dyDescent="0.4">
      <c r="G118" s="22"/>
    </row>
  </sheetData>
  <phoneticPr fontId="18" type="noConversion"/>
  <printOptions gridLines="1"/>
  <pageMargins left="0.23622047244094491" right="0.23622047244094491" top="0.74803149606299213" bottom="0.74803149606299213" header="0.31496062992125984" footer="0.31496062992125984"/>
  <pageSetup paperSize="8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W3D3_export (22)</vt:lpstr>
      <vt:lpstr>'W3D3_export (22)'!Utskriftsrubriker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Antas</dc:creator>
  <cp:lastModifiedBy>Matilda Ekström</cp:lastModifiedBy>
  <cp:lastPrinted>2023-06-15T12:39:40Z</cp:lastPrinted>
  <dcterms:created xsi:type="dcterms:W3CDTF">2023-05-31T12:53:19Z</dcterms:created>
  <dcterms:modified xsi:type="dcterms:W3CDTF">2023-06-22T06:53:40Z</dcterms:modified>
</cp:coreProperties>
</file>